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Расчет" sheetId="1" r:id="rId1"/>
    <sheet name="1.1" sheetId="2" r:id="rId2"/>
    <sheet name="1.2" sheetId="3" r:id="rId3"/>
    <sheet name="8.1" sheetId="4" r:id="rId4"/>
    <sheet name="8.3" sheetId="5" r:id="rId5"/>
  </sheets>
  <definedNames>
    <definedName name="_xlnm._FilterDatabase" localSheetId="0" hidden="1">Расчет!#REF!</definedName>
  </definedNames>
  <calcPr calcId="125725"/>
</workbook>
</file>

<file path=xl/calcChain.xml><?xml version="1.0" encoding="utf-8"?>
<calcChain xmlns="http://schemas.openxmlformats.org/spreadsheetml/2006/main">
  <c r="C16" i="5"/>
  <c r="C15"/>
  <c r="Y21" i="4"/>
  <c r="AB21" s="1"/>
  <c r="P21"/>
  <c r="Y20"/>
  <c r="AB20" s="1"/>
  <c r="P20"/>
  <c r="AB19"/>
  <c r="Y19"/>
  <c r="P19"/>
  <c r="AB18"/>
  <c r="Y18"/>
  <c r="P18"/>
  <c r="Y17"/>
  <c r="AB17" s="1"/>
  <c r="P17"/>
  <c r="Y16"/>
  <c r="AB16" s="1"/>
  <c r="P16"/>
  <c r="AB15"/>
  <c r="Y15"/>
  <c r="P15"/>
  <c r="AB14"/>
  <c r="Y14"/>
  <c r="P14"/>
  <c r="Y13"/>
  <c r="AB13" s="1"/>
  <c r="P13"/>
  <c r="Y12"/>
  <c r="AB12" s="1"/>
  <c r="P12"/>
  <c r="AB11"/>
  <c r="Y11"/>
  <c r="P11"/>
  <c r="C10" i="3" l="1"/>
  <c r="D10" i="1"/>
  <c r="C95" s="1"/>
  <c r="D9"/>
  <c r="D8"/>
  <c r="E97"/>
  <c r="C97"/>
  <c r="E96"/>
  <c r="D90"/>
  <c r="C90"/>
  <c r="O86"/>
  <c r="K86"/>
  <c r="H86"/>
  <c r="F86"/>
  <c r="I86" s="1"/>
  <c r="O85"/>
  <c r="K85"/>
  <c r="H85"/>
  <c r="H84" s="1"/>
  <c r="F85"/>
  <c r="I85" s="1"/>
  <c r="I84" s="1"/>
  <c r="O82"/>
  <c r="K82"/>
  <c r="H82"/>
  <c r="F82"/>
  <c r="I82" s="1"/>
  <c r="E82"/>
  <c r="D82"/>
  <c r="O81"/>
  <c r="K81"/>
  <c r="I81"/>
  <c r="H81"/>
  <c r="F81"/>
  <c r="O80"/>
  <c r="K80"/>
  <c r="H80"/>
  <c r="F80"/>
  <c r="I80" s="1"/>
  <c r="O79"/>
  <c r="K79"/>
  <c r="H79"/>
  <c r="H78" s="1"/>
  <c r="H76" s="1"/>
  <c r="F79"/>
  <c r="I79" s="1"/>
  <c r="I78" s="1"/>
  <c r="O77"/>
  <c r="K77"/>
  <c r="H77"/>
  <c r="F77"/>
  <c r="I77" s="1"/>
  <c r="I76" s="1"/>
  <c r="O75"/>
  <c r="K75"/>
  <c r="I75"/>
  <c r="H75"/>
  <c r="F75"/>
  <c r="O74"/>
  <c r="K74"/>
  <c r="H74"/>
  <c r="F74"/>
  <c r="I74" s="1"/>
  <c r="O73"/>
  <c r="K73"/>
  <c r="H73"/>
  <c r="F73"/>
  <c r="I73" s="1"/>
  <c r="O72"/>
  <c r="K72"/>
  <c r="I72"/>
  <c r="H72"/>
  <c r="H69" s="1"/>
  <c r="F72"/>
  <c r="O71"/>
  <c r="K71"/>
  <c r="I71"/>
  <c r="H71"/>
  <c r="F71"/>
  <c r="O70"/>
  <c r="K70"/>
  <c r="H70"/>
  <c r="F70"/>
  <c r="I70" s="1"/>
  <c r="O68"/>
  <c r="K68"/>
  <c r="I68"/>
  <c r="H68"/>
  <c r="F68"/>
  <c r="O64"/>
  <c r="K64"/>
  <c r="H64"/>
  <c r="E64"/>
  <c r="D64"/>
  <c r="F64" s="1"/>
  <c r="I64" s="1"/>
  <c r="O63"/>
  <c r="K63"/>
  <c r="H63"/>
  <c r="F63"/>
  <c r="I63" s="1"/>
  <c r="O62"/>
  <c r="K62"/>
  <c r="I62"/>
  <c r="I61" s="1"/>
  <c r="H62"/>
  <c r="F62"/>
  <c r="H61"/>
  <c r="O59"/>
  <c r="K59"/>
  <c r="H59"/>
  <c r="F59"/>
  <c r="I59" s="1"/>
  <c r="E59"/>
  <c r="D59"/>
  <c r="O58"/>
  <c r="K58"/>
  <c r="H58"/>
  <c r="F58"/>
  <c r="I58" s="1"/>
  <c r="O57"/>
  <c r="K57"/>
  <c r="H57"/>
  <c r="F57"/>
  <c r="I57" s="1"/>
  <c r="O56"/>
  <c r="K56"/>
  <c r="I56"/>
  <c r="I55" s="1"/>
  <c r="H56"/>
  <c r="F56"/>
  <c r="H55"/>
  <c r="O54"/>
  <c r="K54"/>
  <c r="H54"/>
  <c r="H53" s="1"/>
  <c r="H66" s="1"/>
  <c r="F54"/>
  <c r="I54" s="1"/>
  <c r="O50"/>
  <c r="K50"/>
  <c r="I50"/>
  <c r="H50"/>
  <c r="F50"/>
  <c r="O49"/>
  <c r="K49"/>
  <c r="I49"/>
  <c r="H49"/>
  <c r="F49"/>
  <c r="I48"/>
  <c r="H48"/>
  <c r="O46"/>
  <c r="K46"/>
  <c r="H46"/>
  <c r="E46"/>
  <c r="D46"/>
  <c r="F46" s="1"/>
  <c r="I46" s="1"/>
  <c r="O45"/>
  <c r="K45"/>
  <c r="H45"/>
  <c r="F45"/>
  <c r="I45" s="1"/>
  <c r="O44"/>
  <c r="K44"/>
  <c r="I44"/>
  <c r="H44"/>
  <c r="F44"/>
  <c r="O43"/>
  <c r="K43"/>
  <c r="I43"/>
  <c r="H43"/>
  <c r="F43"/>
  <c r="O42"/>
  <c r="K42"/>
  <c r="H42"/>
  <c r="F42"/>
  <c r="I42" s="1"/>
  <c r="O41"/>
  <c r="K41"/>
  <c r="H41"/>
  <c r="H40" s="1"/>
  <c r="F41"/>
  <c r="I41" s="1"/>
  <c r="I40" s="1"/>
  <c r="O35"/>
  <c r="K35"/>
  <c r="H35"/>
  <c r="F35"/>
  <c r="I35" s="1"/>
  <c r="E35"/>
  <c r="O34"/>
  <c r="K34"/>
  <c r="I34"/>
  <c r="I33" s="1"/>
  <c r="H34"/>
  <c r="F34"/>
  <c r="H33"/>
  <c r="H51" s="1"/>
  <c r="C31"/>
  <c r="D31" s="1"/>
  <c r="E31" s="1"/>
  <c r="F31" s="1"/>
  <c r="G31" s="1"/>
  <c r="H31" s="1"/>
  <c r="I31" s="1"/>
  <c r="J31" s="1"/>
  <c r="D26"/>
  <c r="D97" s="1"/>
  <c r="F97" s="1"/>
  <c r="H97" s="1"/>
  <c r="C26"/>
  <c r="E10"/>
  <c r="D95" s="1"/>
  <c r="F95" l="1"/>
  <c r="H95" s="1"/>
  <c r="I51"/>
  <c r="I53"/>
  <c r="I66" s="1"/>
  <c r="H87"/>
  <c r="H88" s="1"/>
  <c r="C96" s="1"/>
  <c r="I69"/>
  <c r="I87" s="1"/>
  <c r="I88" l="1"/>
  <c r="D96" s="1"/>
  <c r="F96" s="1"/>
  <c r="H96" s="1"/>
</calcChain>
</file>

<file path=xl/sharedStrings.xml><?xml version="1.0" encoding="utf-8"?>
<sst xmlns="http://schemas.openxmlformats.org/spreadsheetml/2006/main" count="645" uniqueCount="223">
  <si>
    <t>ООО КВЭП</t>
  </si>
  <si>
    <t>Факт 2014 г.</t>
  </si>
  <si>
    <t>I - Расчет показателя уровня надежности оказываемых услуг</t>
  </si>
  <si>
    <t>Показатель</t>
  </si>
  <si>
    <t>Ед.изм.</t>
  </si>
  <si>
    <t>План 2014 г.</t>
  </si>
  <si>
    <t>Суммарная продолжительность прекращений передачи электроэнергии</t>
  </si>
  <si>
    <t>час</t>
  </si>
  <si>
    <t>Максимальное за расчетный период число точек присоединения</t>
  </si>
  <si>
    <t>шт</t>
  </si>
  <si>
    <r>
      <t>Показатель надежности услуг (П</t>
    </r>
    <r>
      <rPr>
        <b/>
        <vertAlign val="subscript"/>
        <sz val="10"/>
        <rFont val="Verdana"/>
        <family val="2"/>
        <charset val="204"/>
      </rPr>
      <t>п</t>
    </r>
    <r>
      <rPr>
        <b/>
        <sz val="10"/>
        <rFont val="Verdana"/>
        <family val="2"/>
        <charset val="204"/>
      </rPr>
      <t>)</t>
    </r>
  </si>
  <si>
    <t>-</t>
  </si>
  <si>
    <t xml:space="preserve">II - Расчет показателя уровня качества осуществляемого технологического  присоединения к сетям </t>
  </si>
  <si>
    <t>1. Показатель качества рассмотрения заявок на технологическое присоединение к сети</t>
  </si>
  <si>
    <t xml:space="preserve">План 2014 г. </t>
  </si>
  <si>
    <t>1.1.Число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заявителя к сети, шт. (Nзаяв_тпр)</t>
  </si>
  <si>
    <r>
      <t>1.2.Число заявок на технологическое присоединение к сети, поданных в соответствии с требованиями нормативных правовых актов, по которым сетевой организацией в соответствующий расчетный период направлен проект договора об осуществлении технологического присоединения к сети с нарушением установленных сроков его направления, шт.                                                                                                                                                                                                                                                                                                                                                                                                                                                                                                                                                                                                                                                                           (N</t>
    </r>
    <r>
      <rPr>
        <vertAlign val="superscript"/>
        <sz val="10"/>
        <rFont val="Verdana"/>
        <family val="2"/>
        <charset val="204"/>
      </rPr>
      <t>нс</t>
    </r>
    <r>
      <rPr>
        <sz val="10"/>
        <rFont val="Verdana"/>
        <family val="2"/>
        <charset val="204"/>
      </rPr>
      <t>заяв_тпр)</t>
    </r>
  </si>
  <si>
    <t xml:space="preserve"> Итого показатель качества рассмотрения заявок на технологическое присоединение к сети     (П заяв_тпр)</t>
  </si>
  <si>
    <t>2. Показатель качества исполнения договоров об осуществлении  технологического присоединения к сети</t>
  </si>
  <si>
    <r>
      <t>2.1.Число договоров об осуществлении 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шт. (N</t>
    </r>
    <r>
      <rPr>
        <sz val="8"/>
        <rFont val="Arial"/>
        <family val="2"/>
        <charset val="204"/>
      </rPr>
      <t>сд_тпр</t>
    </r>
    <r>
      <rPr>
        <sz val="10"/>
        <rFont val="Arial"/>
        <family val="2"/>
        <charset val="204"/>
      </rPr>
      <t>)</t>
    </r>
  </si>
  <si>
    <r>
      <t>2.2.Число договоров об осуществлении  технологического присоединения заявителей к сети, исполненных в соответствующем расчетном периоде, по которым имеется подписанный сторонами акт о технологическом присоединении, по которым произошло нарушение установленных сроков технологического присоединения, шт.   (N</t>
    </r>
    <r>
      <rPr>
        <vertAlign val="superscript"/>
        <sz val="10"/>
        <rFont val="Verdana"/>
        <family val="2"/>
        <charset val="204"/>
      </rPr>
      <t>нс</t>
    </r>
    <r>
      <rPr>
        <sz val="10"/>
        <rFont val="Verdana"/>
        <family val="2"/>
        <charset val="204"/>
      </rPr>
      <t xml:space="preserve">сд_тпр)                                                                        </t>
    </r>
    <r>
      <rPr>
        <sz val="10"/>
        <color indexed="9"/>
        <rFont val="Arial"/>
        <family val="2"/>
        <charset val="204"/>
      </rPr>
      <t xml:space="preserve">11               </t>
    </r>
    <r>
      <rPr>
        <sz val="8"/>
        <rFont val="Arial"/>
        <family val="2"/>
        <charset val="204"/>
      </rPr>
      <t/>
    </r>
  </si>
  <si>
    <t xml:space="preserve"> Итого показатель качества исполнения договоров об осуществлении технологического присоединения заявителей к  сети (П нс_тпр)</t>
  </si>
  <si>
    <t>3. Показатель соблюдения антимонопольного законодательства при  технологическом присоединении к электрическим сетям сетевой организации</t>
  </si>
  <si>
    <t>3.1Число вступивших в законную силу решений антимонопольного  законодательства и (или) суда об установлении нарушений сетевой организацией требований антимонопольного законодательства РФ в части оказания услуг по технологическому присоединению в соответствующем расчетном периоде, шт. (Nн_тпр)</t>
  </si>
  <si>
    <t xml:space="preserve">3.2.Общее число заявок на технологическое присоединение к сети, поданных заявителями в соответствующий расчетный период, в десятках шт. без округления (Nочз_тпр) </t>
  </si>
  <si>
    <t>Показатель соблюдения антимонопольного законодательства при  технологическом присоединении к электрическим сетям сетевой организации  (П нпа_тпр)</t>
  </si>
  <si>
    <r>
      <t>Показатель уровня качества осуществляемого технологического присоединения к сети ТСО (П</t>
    </r>
    <r>
      <rPr>
        <b/>
        <vertAlign val="subscript"/>
        <sz val="12"/>
        <rFont val="Verdana"/>
        <family val="2"/>
        <charset val="204"/>
      </rPr>
      <t>тпр)</t>
    </r>
  </si>
  <si>
    <t>III - Расчет показателя уровня качества обслуживания потребителей услуг  ТСО</t>
  </si>
  <si>
    <t>Значение (2014 год)</t>
  </si>
  <si>
    <t>Отклонение факта от плана</t>
  </si>
  <si>
    <t>Зависимость</t>
  </si>
  <si>
    <t>Оценка при планировании</t>
  </si>
  <si>
    <t>Оценка по факту</t>
  </si>
  <si>
    <t>СПРАВОЧНО</t>
  </si>
  <si>
    <t>плановое</t>
  </si>
  <si>
    <t>фактическое</t>
  </si>
  <si>
    <t>min</t>
  </si>
  <si>
    <t>выставляется при</t>
  </si>
  <si>
    <t>med</t>
  </si>
  <si>
    <t>max</t>
  </si>
  <si>
    <t>Индикатор информативности</t>
  </si>
  <si>
    <t>1. Возможность личного приема заявителей и потребителей услуг уполномоченными должностными лицами территориальной сетевой организации</t>
  </si>
  <si>
    <t>1.1. 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</si>
  <si>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>%</t>
  </si>
  <si>
    <t>прямая</t>
  </si>
  <si>
    <t>80%&lt;гр.5&lt;120%</t>
  </si>
  <si>
    <t>1.2. Количество утвержденных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</t>
  </si>
  <si>
    <t>а) регламенты оказания услуг и рассмотрения обращений заявителей и потребителей услуг</t>
  </si>
  <si>
    <t>б) наличие положения о деятельности структурного подразделения по работе с заявителями и потребителями услуг (наличие -1, отсутствие - 0)</t>
  </si>
  <si>
    <t>шт (1/0)</t>
  </si>
  <si>
    <t>в) должностные инструкции сотрудников, обслуживающих заявителей и потребителей услуг</t>
  </si>
  <si>
    <t>г) утвержденные территориальной сетевой организацией в установленном порядке формы отчетности о работе с заявителями и потребителями услуг</t>
  </si>
  <si>
    <t>2. Наличие телефонной связи для обращений потребителей услуг к уполномоченным должностным лицам территориальной сетевой организации,</t>
  </si>
  <si>
    <t>2.1. Наличие единого телефонного номера для приема обращений потребителей услуг</t>
  </si>
  <si>
    <t>(1/0)</t>
  </si>
  <si>
    <t>2.2. Наличие информационно-справочной системы для автоматизации обработки обращений потребителей услуг, поступивших по телефону</t>
  </si>
  <si>
    <t>2.3. Наличие системы автоинформирования потребителей услуг по телефону, предназначенной для доведения до них типовой информации</t>
  </si>
  <si>
    <t>3. Наличие в сети Интернет сайта территориальной сетевой организации с возможностью обмена информацией с потребителями услуг посредством электронной почты</t>
  </si>
  <si>
    <t>4. 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</t>
  </si>
  <si>
    <t>5. 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</si>
  <si>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обратная</t>
  </si>
  <si>
    <t>5.1. 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</si>
  <si>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>6. 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всего,</t>
  </si>
  <si>
    <t>6.1. 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</si>
  <si>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6.2. 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</si>
  <si>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7. Итого по индикатору информативности</t>
  </si>
  <si>
    <t>Индикатор исполнительности</t>
  </si>
  <si>
    <t>1. Соблюдение сроков по процедурам взаимодействия с потребителями услуг (заявителями)</t>
  </si>
  <si>
    <t>1.1. 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</t>
  </si>
  <si>
    <t>дней</t>
  </si>
  <si>
    <t>1.2. Среднее время, необходимое для оборудования точки поставки приборами учета с момента подачи заявления потребителем услуг:</t>
  </si>
  <si>
    <t>а) для физических лиц, включая индивидуальных предпринимателей, и юридических лиц - субъектов малого и среднего предпринимательства</t>
  </si>
  <si>
    <t>б) для остальных потребителей услуг</t>
  </si>
  <si>
    <t>1.3. Количество случаев отказа от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</si>
  <si>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2. Соблюдение требований нормативных правовых актов Российской Федерации по поддержанию качества электрической энергии, по критерию</t>
  </si>
  <si>
    <t>2.1. 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</si>
  <si>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3. Наличие взаимодействия с потребителями услуг при выводе оборудования в ремонт и (или) из эксплуатации</t>
  </si>
  <si>
    <t>3.1. Наличие (отсутствие) установленной процедуры, согласования с потребителями услуг графиков вывода электросетевого оборудования в ремонт и (или) из эксплуатации</t>
  </si>
  <si>
    <t>3.2.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</si>
  <si>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4. Соблюдение требований нормативных правовых актов по защите персональных данных потребителей услуг (заявителей), по критерию</t>
  </si>
  <si>
    <t>4.1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</si>
  <si>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5. Итого по индикатору исполнительности</t>
  </si>
  <si>
    <t>Индикатор результативности обратной связи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</si>
  <si>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</t>
  </si>
  <si>
    <t>2. Степень удовлетворения обращений потребителей услуг</t>
  </si>
  <si>
    <t>2.1. 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</si>
  <si>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</si>
  <si>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2.3. Количество обращений, связанных с неудовлетворенностью принятыми мерами, указанными в п. 2.2 настоящей формы, поступивших от потребителей услуг в течение 30 рабочих дней после завершения мероприятий, указанных в в п. 2.2 настоящей формы, в процентах от общего количества поступивших обращений</t>
  </si>
  <si>
    <t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</t>
  </si>
  <si>
    <t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</si>
  <si>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2.6. Количество реализованных изменений в деятельности организации, направленных на повышение качества обслуживания потребителей услуг</t>
  </si>
  <si>
    <t>3. Оперативность реагирования на обращения потребителей услуг - всего,</t>
  </si>
  <si>
    <t>3.1. Средняя продолжительность времени принятия мер по результатам обращения потребителя услуг</t>
  </si>
  <si>
    <t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</si>
  <si>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а) письменных опросов</t>
  </si>
  <si>
    <t>шт/ 1000 потр</t>
  </si>
  <si>
    <t>б) электронной связи через сеть Интернет</t>
  </si>
  <si>
    <t>в) системы автоинформирования</t>
  </si>
  <si>
    <t>4. Индивидуальность подхода к потребителям услуг льготных категорий, по критерию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</si>
  <si>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</si>
  <si>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</si>
  <si>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5.1. Средняя продолжительность времени на принятие территориальной сетевой организацией мер по возмещению потребителю услуг убытков</t>
  </si>
  <si>
    <t>мес.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</si>
  <si>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</t>
  </si>
  <si>
    <t>6. Итого по индикатору результативность обратной связи</t>
  </si>
  <si>
    <r>
      <t>Показатель уровня качества обслуживания потребителей услуг ТСО (П</t>
    </r>
    <r>
      <rPr>
        <b/>
        <vertAlign val="subscript"/>
        <sz val="12"/>
        <rFont val="Verdana"/>
        <family val="2"/>
        <charset val="204"/>
      </rPr>
      <t>тсо</t>
    </r>
    <r>
      <rPr>
        <b/>
        <sz val="12"/>
        <rFont val="Verdana"/>
        <family val="2"/>
        <charset val="204"/>
      </rPr>
      <t>)</t>
    </r>
  </si>
  <si>
    <t>IV - СВОД ПО ПОКАЗАТЕЛЯМ НАДЕЖНОСТИ И КАЧЕСТВА И РАСЧЕТ ОБОБЩЕННОГО ПОКАЗАТЕЛЯ</t>
  </si>
  <si>
    <t>Значение показателей надежности и качества (2014 год)</t>
  </si>
  <si>
    <t>Коэффициент допустимого отклонения показателя надежности и качества</t>
  </si>
  <si>
    <t>Отметка о достижении показателя надежности и качества</t>
  </si>
  <si>
    <t>Отметка о  достоверности отчетных данных</t>
  </si>
  <si>
    <t>Определение коэффициентов надежности и качества</t>
  </si>
  <si>
    <r>
      <t>Показатель надежности услуг (П</t>
    </r>
    <r>
      <rPr>
        <vertAlign val="subscript"/>
        <sz val="10"/>
        <rFont val="Verdana"/>
        <family val="2"/>
        <charset val="204"/>
      </rPr>
      <t>п</t>
    </r>
    <r>
      <rPr>
        <sz val="10"/>
        <rFont val="Verdana"/>
        <family val="2"/>
        <charset val="204"/>
      </rPr>
      <t>)</t>
    </r>
  </si>
  <si>
    <t>+</t>
  </si>
  <si>
    <r>
      <t>Показатель уровня качества обслуживания потребителей услуг ТСО (П</t>
    </r>
    <r>
      <rPr>
        <vertAlign val="subscript"/>
        <sz val="10"/>
        <rFont val="Verdana"/>
        <family val="2"/>
        <charset val="204"/>
      </rPr>
      <t>тсо</t>
    </r>
    <r>
      <rPr>
        <sz val="10"/>
        <rFont val="Verdana"/>
        <family val="2"/>
        <charset val="204"/>
      </rPr>
      <t>)</t>
    </r>
  </si>
  <si>
    <r>
      <t>Показатель уровня качества осуществляемого технологического присоединения к сети (П</t>
    </r>
    <r>
      <rPr>
        <vertAlign val="subscript"/>
        <sz val="10"/>
        <rFont val="Verdana"/>
        <family val="2"/>
        <charset val="204"/>
      </rPr>
      <t>тпр</t>
    </r>
    <r>
      <rPr>
        <sz val="10"/>
        <rFont val="Verdana"/>
        <family val="2"/>
        <charset val="204"/>
      </rPr>
      <t>)</t>
    </r>
  </si>
  <si>
    <t>Коэффициенты допустимого отклонения показателей надежности и качества</t>
  </si>
  <si>
    <t>Прочие ТСО</t>
  </si>
  <si>
    <t>Первые три года первого периода регулирования</t>
  </si>
  <si>
    <t>Последующие годы первого периода регулирования</t>
  </si>
  <si>
    <t>Последующие годы</t>
  </si>
  <si>
    <t xml:space="preserve">Поэтапное (1% в год)  до 25% </t>
  </si>
  <si>
    <t>Переход на долгосрочное регулирование ООО "КВЭП"</t>
  </si>
  <si>
    <t>2012 г.</t>
  </si>
  <si>
    <t>Исполнительный директор</t>
  </si>
  <si>
    <t>Т.А. Терехова</t>
  </si>
  <si>
    <t>Экономист</t>
  </si>
  <si>
    <t>Е.В. Кривнева</t>
  </si>
  <si>
    <t>Форма 1.1</t>
  </si>
  <si>
    <t>Журнал учета текущей информации о прекращении передачи электрической энергии для потребителей услуг электросетевой организации за</t>
  </si>
  <si>
    <t>год</t>
  </si>
  <si>
    <t>ООО "КВЭП"</t>
  </si>
  <si>
    <t>Наименование электросетевой организации</t>
  </si>
  <si>
    <t>Обосновывающие данные для расчета</t>
  </si>
  <si>
    <t>Продолжительность прекращения, час.</t>
  </si>
  <si>
    <t>Количество точек присоединения потребителей услуг к электрической сети электросетевой организации, шт.</t>
  </si>
  <si>
    <t>Запись в оперативном журнале 07.01.2014</t>
  </si>
  <si>
    <t>Запись в оперативном журнале 23.01.2014</t>
  </si>
  <si>
    <t>Запись в оперативном журнале  01.02.2014</t>
  </si>
  <si>
    <t>Запись в оперативном журнале 28.02.2014</t>
  </si>
  <si>
    <t>Запись в оперативном журнале 28.04.2014</t>
  </si>
  <si>
    <t>Запись в оперативном журнале 14.08.2014</t>
  </si>
  <si>
    <t>Запись в оперативном журнале 18.08.2014</t>
  </si>
  <si>
    <t>Терехова Т.А.</t>
  </si>
  <si>
    <t>Форма 1.2 - Расчет показателя средней продолжительности прекращений передачи электрической энергии</t>
  </si>
  <si>
    <r>
      <t xml:space="preserve">Максимальное за расчетный период  </t>
    </r>
    <r>
      <rPr>
        <b/>
        <sz val="14"/>
        <color theme="1"/>
        <rFont val="Arial Narrow"/>
        <family val="2"/>
        <charset val="204"/>
      </rPr>
      <t xml:space="preserve">2014 г. </t>
    </r>
    <r>
      <rPr>
        <sz val="14"/>
        <color theme="1"/>
        <rFont val="Arial Narrow"/>
        <family val="2"/>
        <charset val="204"/>
      </rPr>
      <t>число точек присоединения</t>
    </r>
  </si>
  <si>
    <t>Суммарная продолжительность прекращений передачи электрической энергии, час. (Тпр)</t>
  </si>
  <si>
    <t>Показатель средней продолжительности прекращений передачи электрической энергии (Пп)</t>
  </si>
  <si>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</si>
  <si>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наименование электросетевой организации</t>
  </si>
  <si>
    <t>№ п/п</t>
  </si>
  <si>
    <t>Наименование структурной единицы электросетевой сетевой организации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</si>
  <si>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</si>
  <si>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</si>
  <si>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</si>
  <si>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Причина прекращения передачи электрической энергии (1/0)</t>
  </si>
  <si>
    <t>Признак АПВ (1/0)</t>
  </si>
  <si>
    <t>Признак АВР (1/0)</t>
  </si>
  <si>
    <t>Количество точек поставки, по которым произошло прекращение передачи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</si>
  <si>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</si>
  <si>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</si>
  <si>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</si>
  <si>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</si>
  <si>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</si>
  <si>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</si>
  <si>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</si>
  <si>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</si>
  <si>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</si>
  <si>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</si>
  <si>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</si>
  <si>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</si>
  <si>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</si>
  <si>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надежности</t>
  </si>
  <si>
    <t>2 категории надежности</t>
  </si>
  <si>
    <t>3 категории надежности</t>
  </si>
  <si>
    <t>с максимальной мощностью до 150 кВт</t>
  </si>
  <si>
    <t>с максимальной мощностью от 150до 670 кВт</t>
  </si>
  <si>
    <t>с максимальной мощностью свыше 670 кВт</t>
  </si>
  <si>
    <t>Всего (сумма граф 17-21)</t>
  </si>
  <si>
    <t>полное</t>
  </si>
  <si>
    <t>частичное</t>
  </si>
  <si>
    <t>Служба подстанций и кабельных линий</t>
  </si>
  <si>
    <t>ПС-35/10</t>
  </si>
  <si>
    <t>ПС</t>
  </si>
  <si>
    <t>11.56, 07.01.2014</t>
  </si>
  <si>
    <t>12.55, 07.01.2014</t>
  </si>
  <si>
    <t>Журнал учета</t>
  </si>
  <si>
    <t>06.24, 23.01.2014</t>
  </si>
  <si>
    <t>06.41, 23.01.2014</t>
  </si>
  <si>
    <t>11.43, 01.02.2014</t>
  </si>
  <si>
    <t>12.06, 01.02.2014</t>
  </si>
  <si>
    <t>ТП-1</t>
  </si>
  <si>
    <t>13.55, 28.02.2014</t>
  </si>
  <si>
    <t>16.11, 28.02.2014</t>
  </si>
  <si>
    <t>ТП-2</t>
  </si>
  <si>
    <t>16.02, 28.02.2014</t>
  </si>
  <si>
    <t>ТП-4</t>
  </si>
  <si>
    <t>14.02, 28.02.2014</t>
  </si>
  <si>
    <t>15.55, 28.02.2014</t>
  </si>
  <si>
    <t>ТП-3</t>
  </si>
  <si>
    <t>14.09, 28.02.2014</t>
  </si>
  <si>
    <t>15.51, 28.02.2014</t>
  </si>
  <si>
    <t>12.51, 28.04.2014</t>
  </si>
  <si>
    <t>15.28, 28.04.2014</t>
  </si>
  <si>
    <t>20.55, 14.08.2014</t>
  </si>
  <si>
    <t>21.26, 14.08.2014</t>
  </si>
  <si>
    <t>11.48, 18.08.2014</t>
  </si>
  <si>
    <t>12.08, 18.08.2014</t>
  </si>
  <si>
    <t>Расчет индикативного показателя уровня  надежности оказываемых услуг территориальной сетевой организацией на основе средней продолжительности нарушения электроснабжения потребителей и средней частоты прерывания электроснабжения потребителей за</t>
  </si>
  <si>
    <t xml:space="preserve">          </t>
  </si>
  <si>
    <t xml:space="preserve">    </t>
  </si>
  <si>
    <t xml:space="preserve">        </t>
  </si>
  <si>
    <t xml:space="preserve">                      </t>
  </si>
  <si>
    <t>Наименование сетевой организации</t>
  </si>
  <si>
    <t>N п/п</t>
  </si>
  <si>
    <t>Наименование составляющей показателя</t>
  </si>
  <si>
    <t>Метод определения</t>
  </si>
  <si>
    <t>Максимальное количество потребителей услуг по передаче электрической энергии (включая потребителей электрической энергии, обслуживаемых энергосбытовыми организациями (гарантирующими поставщиками), энергопринимающие устройства которых непосредственно присоединены к объектам электросетевого хозяйства сетевой организации), обслуживаемых электросетевой организацией в рамках расчетного периода, шт.</t>
  </si>
  <si>
    <t>1.1.</t>
  </si>
  <si>
    <t>Максимальное количество потребителей электроэнергии, обслуживаемых электросетевой организацией в рамках расчетного периода (включая потребителей электрической энергии, обслуживаемых энергосбытовыми организациями (гарантирующими поставщиками), энергопринимающие устройства которых непосредственно присоединены к объектам электросетевого хозяйства сетевой организации), шт.</t>
  </si>
  <si>
    <t>Максимальное за расчетный период регулирования число точек поставки электросетевой организации, шт.</t>
  </si>
  <si>
    <t>Средняя продолжительность нарушения электроснабжения потребителей ( Пsaidi ), час.</t>
  </si>
  <si>
    <t>Средняя частота прерывания электроснабжения потребителей ( Пsaifi ), шт.</t>
  </si>
</sst>
</file>

<file path=xl/styles.xml><?xml version="1.0" encoding="utf-8"?>
<styleSheet xmlns="http://schemas.openxmlformats.org/spreadsheetml/2006/main">
  <numFmts count="6">
    <numFmt numFmtId="164" formatCode="#,##0.0000"/>
    <numFmt numFmtId="165" formatCode="#,##0.000"/>
    <numFmt numFmtId="166" formatCode="#,##0.0"/>
    <numFmt numFmtId="167" formatCode="0.0000"/>
    <numFmt numFmtId="168" formatCode="#,##0.00000"/>
    <numFmt numFmtId="169" formatCode="0.000"/>
  </numFmts>
  <fonts count="41">
    <font>
      <sz val="10"/>
      <name val="Verdana"/>
      <charset val="204"/>
    </font>
    <font>
      <b/>
      <u/>
      <sz val="14"/>
      <name val="Verdana"/>
      <family val="2"/>
      <charset val="204"/>
    </font>
    <font>
      <sz val="10"/>
      <name val="Verdana"/>
      <family val="2"/>
      <charset val="204"/>
    </font>
    <font>
      <b/>
      <sz val="16"/>
      <name val="Verdana"/>
      <family val="2"/>
      <charset val="204"/>
    </font>
    <font>
      <b/>
      <sz val="10"/>
      <name val="Verdana"/>
      <family val="2"/>
      <charset val="204"/>
    </font>
    <font>
      <b/>
      <vertAlign val="subscript"/>
      <sz val="10"/>
      <name val="Verdana"/>
      <family val="2"/>
      <charset val="204"/>
    </font>
    <font>
      <vertAlign val="superscript"/>
      <sz val="10"/>
      <name val="Verdana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2"/>
      <name val="Verdana"/>
      <family val="2"/>
      <charset val="204"/>
    </font>
    <font>
      <b/>
      <vertAlign val="subscript"/>
      <sz val="12"/>
      <name val="Verdana"/>
      <family val="2"/>
      <charset val="204"/>
    </font>
    <font>
      <sz val="10"/>
      <color theme="0"/>
      <name val="Verdana"/>
      <family val="2"/>
      <charset val="204"/>
    </font>
    <font>
      <vertAlign val="subscript"/>
      <sz val="10"/>
      <name val="Verdana"/>
      <family val="2"/>
      <charset val="204"/>
    </font>
    <font>
      <sz val="10"/>
      <color indexed="10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Arial Narrow"/>
      <family val="2"/>
      <charset val="204"/>
    </font>
    <font>
      <sz val="14"/>
      <color rgb="FFFF0000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u/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i/>
      <sz val="11"/>
      <color theme="1"/>
      <name val="Arial Narrow"/>
      <family val="2"/>
      <charset val="204"/>
    </font>
    <font>
      <sz val="10"/>
      <name val="Arial Narrow"/>
      <family val="2"/>
      <charset val="204"/>
    </font>
    <font>
      <sz val="8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Calibri"/>
      <family val="2"/>
      <charset val="204"/>
      <scheme val="minor"/>
    </font>
    <font>
      <sz val="12"/>
      <color theme="0" tint="-0.249977111117893"/>
      <name val="Arial Narrow"/>
      <family val="2"/>
      <charset val="204"/>
    </font>
    <font>
      <u/>
      <sz val="10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0" tint="-0.14999847407452621"/>
      <name val="Arial Narrow"/>
      <family val="2"/>
      <charset val="204"/>
    </font>
    <font>
      <b/>
      <sz val="14"/>
      <color theme="0" tint="-0.14999847407452621"/>
      <name val="Arial Narrow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43">
    <xf numFmtId="0" fontId="0" fillId="0" borderId="0" xfId="0"/>
    <xf numFmtId="0" fontId="2" fillId="0" borderId="0" xfId="0" applyFont="1" applyProtection="1"/>
    <xf numFmtId="0" fontId="2" fillId="0" borderId="0" xfId="0" applyFont="1" applyFill="1" applyProtection="1"/>
    <xf numFmtId="0" fontId="3" fillId="0" borderId="0" xfId="0" applyFont="1" applyProtection="1"/>
    <xf numFmtId="0" fontId="4" fillId="0" borderId="4" xfId="0" applyFont="1" applyBorder="1" applyAlignment="1" applyProtection="1">
      <alignment horizontal="center" vertical="top" wrapText="1"/>
    </xf>
    <xf numFmtId="0" fontId="2" fillId="0" borderId="4" xfId="0" applyFont="1" applyFill="1" applyBorder="1" applyAlignment="1" applyProtection="1">
      <alignment vertical="top" wrapText="1"/>
    </xf>
    <xf numFmtId="3" fontId="2" fillId="0" borderId="4" xfId="0" applyNumberFormat="1" applyFont="1" applyFill="1" applyBorder="1" applyAlignment="1" applyProtection="1">
      <alignment horizontal="center" vertical="center"/>
    </xf>
    <xf numFmtId="4" fontId="2" fillId="2" borderId="4" xfId="0" applyNumberFormat="1" applyFont="1" applyFill="1" applyBorder="1" applyAlignment="1" applyProtection="1">
      <alignment horizontal="center" vertical="center"/>
    </xf>
    <xf numFmtId="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Protection="1"/>
    <xf numFmtId="3" fontId="2" fillId="2" borderId="4" xfId="0" applyNumberFormat="1" applyFont="1" applyFill="1" applyBorder="1" applyAlignment="1" applyProtection="1">
      <alignment horizontal="center" vertical="center"/>
    </xf>
    <xf numFmtId="3" fontId="2" fillId="3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Protection="1"/>
    <xf numFmtId="3" fontId="4" fillId="4" borderId="4" xfId="0" applyNumberFormat="1" applyFont="1" applyFill="1" applyBorder="1" applyAlignment="1" applyProtection="1">
      <alignment horizontal="center" vertical="center"/>
    </xf>
    <xf numFmtId="164" fontId="4" fillId="4" borderId="4" xfId="0" applyNumberFormat="1" applyFont="1" applyFill="1" applyBorder="1" applyAlignment="1" applyProtection="1">
      <alignment horizontal="center" vertical="center"/>
    </xf>
    <xf numFmtId="0" fontId="4" fillId="0" borderId="0" xfId="0" applyFont="1" applyProtection="1"/>
    <xf numFmtId="0" fontId="4" fillId="4" borderId="4" xfId="0" applyFont="1" applyFill="1" applyBorder="1" applyAlignment="1" applyProtection="1">
      <alignment vertical="top" wrapText="1"/>
    </xf>
    <xf numFmtId="0" fontId="4" fillId="4" borderId="4" xfId="0" applyFont="1" applyFill="1" applyBorder="1" applyAlignment="1" applyProtection="1">
      <alignment horizontal="center" vertical="top" wrapText="1"/>
    </xf>
    <xf numFmtId="0" fontId="2" fillId="0" borderId="4" xfId="0" applyFont="1" applyBorder="1" applyAlignment="1" applyProtection="1">
      <alignment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vertical="top" wrapText="1"/>
    </xf>
    <xf numFmtId="0" fontId="4" fillId="5" borderId="4" xfId="0" applyFont="1" applyFill="1" applyBorder="1" applyAlignment="1" applyProtection="1">
      <alignment horizontal="center" vertical="center" wrapText="1"/>
    </xf>
    <xf numFmtId="1" fontId="4" fillId="5" borderId="4" xfId="0" applyNumberFormat="1" applyFont="1" applyFill="1" applyBorder="1" applyAlignment="1" applyProtection="1">
      <alignment horizontal="center" vertical="center" wrapText="1"/>
    </xf>
    <xf numFmtId="0" fontId="4" fillId="4" borderId="7" xfId="0" applyFont="1" applyFill="1" applyBorder="1" applyAlignment="1" applyProtection="1">
      <alignment vertical="top" wrapText="1"/>
    </xf>
    <xf numFmtId="0" fontId="4" fillId="4" borderId="8" xfId="0" applyFont="1" applyFill="1" applyBorder="1" applyAlignment="1" applyProtection="1">
      <alignment vertical="top" wrapText="1"/>
    </xf>
    <xf numFmtId="0" fontId="4" fillId="4" borderId="9" xfId="0" applyFont="1" applyFill="1" applyBorder="1" applyAlignment="1" applyProtection="1">
      <alignment vertical="top" wrapText="1"/>
    </xf>
    <xf numFmtId="0" fontId="10" fillId="6" borderId="4" xfId="0" applyFont="1" applyFill="1" applyBorder="1" applyAlignment="1" applyProtection="1">
      <alignment vertical="top" wrapText="1"/>
    </xf>
    <xf numFmtId="1" fontId="4" fillId="6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vertical="top" wrapText="1"/>
    </xf>
    <xf numFmtId="0" fontId="10" fillId="4" borderId="8" xfId="0" applyFont="1" applyFill="1" applyBorder="1" applyAlignment="1" applyProtection="1">
      <alignment vertical="top" wrapText="1"/>
    </xf>
    <xf numFmtId="3" fontId="10" fillId="4" borderId="8" xfId="0" applyNumberFormat="1" applyFont="1" applyFill="1" applyBorder="1" applyAlignment="1" applyProtection="1">
      <alignment horizontal="center" vertical="center"/>
    </xf>
    <xf numFmtId="3" fontId="10" fillId="4" borderId="9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top" wrapText="1"/>
    </xf>
    <xf numFmtId="3" fontId="4" fillId="0" borderId="4" xfId="0" applyNumberFormat="1" applyFont="1" applyFill="1" applyBorder="1" applyAlignment="1" applyProtection="1">
      <alignment horizontal="center" vertical="center"/>
    </xf>
    <xf numFmtId="4" fontId="4" fillId="7" borderId="4" xfId="0" applyNumberFormat="1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vertical="top" wrapText="1"/>
    </xf>
    <xf numFmtId="3" fontId="2" fillId="0" borderId="4" xfId="0" applyNumberFormat="1" applyFont="1" applyBorder="1" applyAlignment="1" applyProtection="1">
      <alignment horizontal="center" vertical="center"/>
    </xf>
    <xf numFmtId="10" fontId="2" fillId="3" borderId="4" xfId="1" applyNumberFormat="1" applyFont="1" applyFill="1" applyBorder="1" applyAlignment="1" applyProtection="1">
      <alignment horizontal="center" vertical="center"/>
      <protection locked="0"/>
    </xf>
    <xf numFmtId="9" fontId="2" fillId="7" borderId="4" xfId="1" applyFont="1" applyFill="1" applyBorder="1" applyAlignment="1" applyProtection="1">
      <alignment horizontal="center" vertical="center"/>
    </xf>
    <xf numFmtId="4" fontId="2" fillId="7" borderId="4" xfId="0" applyNumberFormat="1" applyFont="1" applyFill="1" applyBorder="1" applyAlignment="1" applyProtection="1">
      <alignment horizontal="center" vertical="center"/>
    </xf>
    <xf numFmtId="9" fontId="2" fillId="0" borderId="4" xfId="1" applyFont="1" applyFill="1" applyBorder="1" applyAlignment="1" applyProtection="1">
      <alignment horizontal="center" vertical="center"/>
    </xf>
    <xf numFmtId="4" fontId="4" fillId="3" borderId="4" xfId="0" applyNumberFormat="1" applyFont="1" applyFill="1" applyBorder="1" applyAlignment="1" applyProtection="1">
      <alignment horizontal="center" vertical="center"/>
      <protection locked="0"/>
    </xf>
    <xf numFmtId="9" fontId="4" fillId="7" borderId="4" xfId="1" applyFont="1" applyFill="1" applyBorder="1" applyAlignment="1" applyProtection="1">
      <alignment horizontal="center" vertical="center"/>
    </xf>
    <xf numFmtId="3" fontId="4" fillId="0" borderId="4" xfId="0" applyNumberFormat="1" applyFont="1" applyBorder="1" applyAlignment="1" applyProtection="1">
      <alignment horizontal="center" vertical="center"/>
    </xf>
    <xf numFmtId="10" fontId="4" fillId="7" borderId="4" xfId="1" applyNumberFormat="1" applyFont="1" applyFill="1" applyBorder="1" applyAlignment="1" applyProtection="1">
      <alignment horizontal="center" vertical="center"/>
    </xf>
    <xf numFmtId="4" fontId="4" fillId="4" borderId="4" xfId="0" applyNumberFormat="1" applyFont="1" applyFill="1" applyBorder="1" applyAlignment="1" applyProtection="1">
      <alignment horizontal="center" vertical="center"/>
    </xf>
    <xf numFmtId="4" fontId="10" fillId="4" borderId="8" xfId="0" applyNumberFormat="1" applyFont="1" applyFill="1" applyBorder="1" applyAlignment="1" applyProtection="1">
      <alignment horizontal="center" vertical="center"/>
    </xf>
    <xf numFmtId="4" fontId="10" fillId="4" borderId="9" xfId="0" applyNumberFormat="1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vertical="top" wrapText="1"/>
    </xf>
    <xf numFmtId="4" fontId="4" fillId="0" borderId="4" xfId="0" applyNumberFormat="1" applyFont="1" applyBorder="1" applyAlignment="1" applyProtection="1">
      <alignment horizontal="center" vertical="center"/>
    </xf>
    <xf numFmtId="4" fontId="2" fillId="0" borderId="4" xfId="0" applyNumberFormat="1" applyFont="1" applyBorder="1" applyAlignment="1" applyProtection="1">
      <alignment horizontal="center" vertical="center"/>
    </xf>
    <xf numFmtId="9" fontId="4" fillId="0" borderId="4" xfId="1" applyFont="1" applyFill="1" applyBorder="1" applyAlignment="1" applyProtection="1">
      <alignment horizontal="center" vertical="center"/>
    </xf>
    <xf numFmtId="9" fontId="2" fillId="7" borderId="4" xfId="1" applyNumberFormat="1" applyFont="1" applyFill="1" applyBorder="1" applyAlignment="1" applyProtection="1">
      <alignment horizontal="center" vertical="center"/>
    </xf>
    <xf numFmtId="4" fontId="4" fillId="0" borderId="4" xfId="0" applyNumberFormat="1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vertical="top" wrapText="1"/>
    </xf>
    <xf numFmtId="164" fontId="10" fillId="4" borderId="4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top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0" fontId="2" fillId="0" borderId="4" xfId="0" applyFont="1" applyFill="1" applyBorder="1" applyProtection="1"/>
    <xf numFmtId="165" fontId="2" fillId="7" borderId="4" xfId="0" applyNumberFormat="1" applyFont="1" applyFill="1" applyBorder="1" applyAlignment="1" applyProtection="1">
      <alignment horizontal="center" vertical="center"/>
    </xf>
    <xf numFmtId="164" fontId="2" fillId="7" borderId="4" xfId="0" applyNumberFormat="1" applyFont="1" applyFill="1" applyBorder="1" applyAlignment="1" applyProtection="1">
      <alignment horizontal="center" vertical="center"/>
    </xf>
    <xf numFmtId="9" fontId="2" fillId="8" borderId="4" xfId="1" applyNumberFormat="1" applyFont="1" applyFill="1" applyBorder="1" applyAlignment="1" applyProtection="1">
      <alignment horizontal="center" vertical="center"/>
    </xf>
    <xf numFmtId="9" fontId="2" fillId="7" borderId="4" xfId="1" applyFont="1" applyFill="1" applyBorder="1" applyAlignment="1" applyProtection="1">
      <alignment horizontal="center" vertical="center" wrapText="1"/>
    </xf>
    <xf numFmtId="9" fontId="2" fillId="8" borderId="4" xfId="1" applyFont="1" applyFill="1" applyBorder="1" applyAlignment="1" applyProtection="1">
      <alignment horizontal="center" vertical="center"/>
      <protection locked="0"/>
    </xf>
    <xf numFmtId="3" fontId="2" fillId="7" borderId="4" xfId="1" applyNumberFormat="1" applyFont="1" applyFill="1" applyBorder="1" applyAlignment="1" applyProtection="1">
      <alignment horizontal="center" vertical="center"/>
    </xf>
    <xf numFmtId="166" fontId="2" fillId="7" borderId="4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/>
    <xf numFmtId="3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9" fontId="2" fillId="0" borderId="0" xfId="1" applyFont="1" applyFill="1" applyBorder="1" applyAlignment="1" applyProtection="1">
      <alignment horizontal="center" vertical="center"/>
    </xf>
    <xf numFmtId="9" fontId="14" fillId="0" borderId="0" xfId="1" applyFont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Protection="1"/>
    <xf numFmtId="0" fontId="2" fillId="0" borderId="4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9" fontId="2" fillId="0" borderId="0" xfId="1" applyFont="1" applyBorder="1" applyAlignment="1" applyProtection="1">
      <alignment horizontal="center" vertical="center" wrapText="1"/>
    </xf>
    <xf numFmtId="0" fontId="2" fillId="0" borderId="0" xfId="0" applyFont="1" applyAlignment="1" applyProtection="1"/>
    <xf numFmtId="0" fontId="3" fillId="0" borderId="0" xfId="0" applyFont="1" applyFill="1" applyBorder="1" applyAlignment="1" applyProtection="1">
      <alignment vertical="center" wrapText="1"/>
    </xf>
    <xf numFmtId="9" fontId="2" fillId="0" borderId="0" xfId="1" applyFont="1" applyProtection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top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/>
    </xf>
    <xf numFmtId="0" fontId="4" fillId="4" borderId="7" xfId="0" applyFont="1" applyFill="1" applyBorder="1" applyAlignment="1" applyProtection="1">
      <alignment horizontal="left"/>
    </xf>
    <xf numFmtId="0" fontId="4" fillId="4" borderId="8" xfId="0" applyFont="1" applyFill="1" applyBorder="1" applyAlignment="1" applyProtection="1">
      <alignment horizontal="left"/>
    </xf>
    <xf numFmtId="0" fontId="4" fillId="4" borderId="9" xfId="0" applyFont="1" applyFill="1" applyBorder="1" applyAlignment="1" applyProtection="1">
      <alignment horizontal="left"/>
    </xf>
    <xf numFmtId="9" fontId="2" fillId="2" borderId="7" xfId="1" applyFont="1" applyFill="1" applyBorder="1" applyAlignment="1" applyProtection="1">
      <alignment horizontal="center" vertical="center"/>
    </xf>
    <xf numFmtId="9" fontId="2" fillId="2" borderId="9" xfId="1" applyFont="1" applyFill="1" applyBorder="1" applyAlignment="1" applyProtection="1">
      <alignment horizontal="center" vertical="center"/>
    </xf>
    <xf numFmtId="9" fontId="2" fillId="2" borderId="4" xfId="1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/>
    </xf>
    <xf numFmtId="0" fontId="2" fillId="2" borderId="9" xfId="0" applyFont="1" applyFill="1" applyBorder="1" applyAlignment="1" applyProtection="1">
      <alignment horizontal="center"/>
    </xf>
    <xf numFmtId="0" fontId="16" fillId="0" borderId="0" xfId="0" applyFont="1" applyFill="1" applyAlignment="1" applyProtection="1">
      <alignment vertical="top"/>
    </xf>
    <xf numFmtId="0" fontId="17" fillId="0" borderId="0" xfId="0" applyFont="1" applyFill="1" applyProtection="1"/>
    <xf numFmtId="0" fontId="17" fillId="0" borderId="0" xfId="0" applyFont="1" applyFill="1" applyAlignment="1" applyProtection="1"/>
    <xf numFmtId="0" fontId="16" fillId="0" borderId="0" xfId="0" applyFont="1" applyFill="1" applyBorder="1" applyAlignment="1" applyProtection="1">
      <alignment horizontal="center" vertical="top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>
      <alignment vertical="top" wrapText="1"/>
    </xf>
    <xf numFmtId="0" fontId="17" fillId="0" borderId="0" xfId="0" applyFont="1" applyFill="1" applyAlignment="1" applyProtection="1">
      <alignment vertical="top"/>
    </xf>
    <xf numFmtId="0" fontId="19" fillId="0" borderId="0" xfId="0" applyFont="1" applyFill="1" applyBorder="1" applyAlignment="1" applyProtection="1">
      <alignment horizontal="center" vertical="top" wrapText="1"/>
      <protection locked="0"/>
    </xf>
    <xf numFmtId="0" fontId="20" fillId="0" borderId="0" xfId="0" applyFont="1" applyFill="1" applyBorder="1" applyAlignment="1" applyProtection="1">
      <alignment vertical="top" wrapText="1"/>
      <protection locked="0"/>
    </xf>
    <xf numFmtId="0" fontId="21" fillId="0" borderId="10" xfId="0" applyFont="1" applyFill="1" applyBorder="1" applyAlignment="1" applyProtection="1">
      <alignment horizontal="center" vertical="top" wrapText="1"/>
    </xf>
    <xf numFmtId="0" fontId="21" fillId="0" borderId="0" xfId="0" applyFont="1" applyFill="1" applyBorder="1" applyAlignment="1" applyProtection="1">
      <alignment vertical="top" wrapText="1"/>
    </xf>
    <xf numFmtId="0" fontId="17" fillId="0" borderId="11" xfId="0" applyFont="1" applyFill="1" applyBorder="1" applyAlignment="1" applyProtection="1">
      <alignment horizontal="center" vertical="top"/>
    </xf>
    <xf numFmtId="0" fontId="17" fillId="0" borderId="0" xfId="0" applyFont="1" applyFill="1" applyBorder="1" applyAlignment="1" applyProtection="1">
      <alignment horizontal="center" vertical="top"/>
    </xf>
    <xf numFmtId="0" fontId="19" fillId="0" borderId="4" xfId="0" applyFont="1" applyFill="1" applyBorder="1" applyAlignment="1" applyProtection="1">
      <alignment horizontal="center" vertical="top" wrapText="1"/>
    </xf>
    <xf numFmtId="0" fontId="19" fillId="0" borderId="4" xfId="0" applyFont="1" applyFill="1" applyBorder="1" applyAlignment="1" applyProtection="1">
      <alignment horizontal="center" vertical="top" wrapText="1"/>
    </xf>
    <xf numFmtId="0" fontId="21" fillId="0" borderId="4" xfId="0" applyFont="1" applyFill="1" applyBorder="1" applyAlignment="1" applyProtection="1">
      <alignment horizontal="center" vertical="top" wrapText="1"/>
    </xf>
    <xf numFmtId="0" fontId="21" fillId="0" borderId="4" xfId="0" applyFont="1" applyFill="1" applyBorder="1" applyAlignment="1" applyProtection="1">
      <alignment horizontal="center" vertical="top" wrapText="1"/>
    </xf>
    <xf numFmtId="0" fontId="22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/>
    </xf>
    <xf numFmtId="0" fontId="23" fillId="0" borderId="0" xfId="0" applyFont="1" applyFill="1" applyAlignment="1" applyProtection="1"/>
    <xf numFmtId="0" fontId="22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 applyProtection="1">
      <alignment horizontal="center"/>
    </xf>
    <xf numFmtId="0" fontId="0" fillId="0" borderId="4" xfId="0" applyFont="1" applyBorder="1" applyAlignment="1">
      <alignment horizontal="center"/>
    </xf>
    <xf numFmtId="0" fontId="0" fillId="9" borderId="4" xfId="0" applyFont="1" applyFill="1" applyBorder="1" applyAlignment="1" applyProtection="1">
      <alignment horizontal="center"/>
    </xf>
    <xf numFmtId="0" fontId="0" fillId="9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19" fillId="0" borderId="0" xfId="0" applyFont="1" applyFill="1" applyProtection="1"/>
    <xf numFmtId="0" fontId="24" fillId="0" borderId="0" xfId="0" applyFont="1" applyFill="1" applyAlignment="1" applyProtection="1">
      <alignment vertical="top"/>
    </xf>
    <xf numFmtId="0" fontId="25" fillId="0" borderId="0" xfId="0" applyFont="1" applyFill="1" applyProtection="1"/>
    <xf numFmtId="0" fontId="25" fillId="0" borderId="0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vertical="top" wrapText="1"/>
    </xf>
    <xf numFmtId="0" fontId="25" fillId="0" borderId="0" xfId="0" applyFont="1" applyFill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26" fillId="0" borderId="0" xfId="0" applyFont="1" applyFill="1" applyBorder="1" applyAlignment="1" applyProtection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23" fillId="0" borderId="12" xfId="0" applyFont="1" applyFill="1" applyBorder="1" applyAlignment="1" applyProtection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27" fillId="0" borderId="0" xfId="0" applyFont="1" applyFill="1" applyBorder="1" applyAlignment="1" applyProtection="1">
      <alignment horizontal="center" vertical="top" wrapText="1"/>
    </xf>
    <xf numFmtId="0" fontId="25" fillId="0" borderId="13" xfId="0" applyFont="1" applyFill="1" applyBorder="1" applyAlignment="1" applyProtection="1">
      <alignment horizontal="left" vertical="top" wrapText="1"/>
    </xf>
    <xf numFmtId="0" fontId="25" fillId="0" borderId="6" xfId="0" applyFont="1" applyFill="1" applyBorder="1" applyAlignment="1" applyProtection="1">
      <alignment horizontal="center" vertical="top"/>
      <protection locked="0"/>
    </xf>
    <xf numFmtId="0" fontId="25" fillId="0" borderId="7" xfId="0" applyFont="1" applyFill="1" applyBorder="1" applyAlignment="1" applyProtection="1">
      <alignment horizontal="left" vertical="top" wrapText="1"/>
    </xf>
    <xf numFmtId="0" fontId="25" fillId="0" borderId="4" xfId="0" applyFont="1" applyFill="1" applyBorder="1" applyAlignment="1" applyProtection="1">
      <alignment horizontal="center" vertical="top"/>
      <protection locked="0"/>
    </xf>
    <xf numFmtId="0" fontId="25" fillId="0" borderId="0" xfId="0" applyFont="1" applyFill="1" applyAlignment="1" applyProtection="1">
      <alignment horizontal="left" vertical="top"/>
    </xf>
    <xf numFmtId="0" fontId="25" fillId="0" borderId="4" xfId="0" applyFont="1" applyFill="1" applyBorder="1" applyAlignment="1" applyProtection="1">
      <alignment horizontal="left" vertical="top"/>
      <protection locked="0"/>
    </xf>
    <xf numFmtId="0" fontId="25" fillId="0" borderId="5" xfId="0" applyFont="1" applyFill="1" applyBorder="1" applyProtection="1"/>
    <xf numFmtId="0" fontId="25" fillId="0" borderId="7" xfId="0" applyFont="1" applyFill="1" applyBorder="1" applyAlignment="1" applyProtection="1">
      <alignment horizontal="left" vertical="top" wrapText="1"/>
    </xf>
    <xf numFmtId="0" fontId="25" fillId="0" borderId="4" xfId="0" applyFont="1" applyFill="1" applyBorder="1" applyAlignment="1" applyProtection="1">
      <alignment horizontal="center" vertical="top" wrapText="1"/>
      <protection locked="0"/>
    </xf>
    <xf numFmtId="0" fontId="25" fillId="0" borderId="0" xfId="0" applyFont="1" applyFill="1" applyBorder="1" applyAlignment="1" applyProtection="1">
      <alignment horizontal="center" vertical="top" wrapText="1"/>
      <protection locked="0"/>
    </xf>
    <xf numFmtId="167" fontId="25" fillId="0" borderId="4" xfId="0" applyNumberFormat="1" applyFont="1" applyFill="1" applyBorder="1" applyAlignment="1" applyProtection="1">
      <alignment horizontal="center" vertical="top" wrapText="1"/>
      <protection locked="0"/>
    </xf>
    <xf numFmtId="0" fontId="26" fillId="0" borderId="0" xfId="0" applyFont="1" applyFill="1" applyProtection="1"/>
    <xf numFmtId="0" fontId="26" fillId="0" borderId="0" xfId="0" applyFont="1" applyFill="1" applyAlignment="1" applyProtection="1">
      <alignment horizontal="center"/>
    </xf>
    <xf numFmtId="0" fontId="23" fillId="0" borderId="0" xfId="0" applyFont="1" applyAlignment="1"/>
    <xf numFmtId="0" fontId="28" fillId="0" borderId="11" xfId="0" applyFont="1" applyBorder="1" applyAlignment="1">
      <alignment horizontal="center"/>
    </xf>
    <xf numFmtId="0" fontId="23" fillId="0" borderId="0" xfId="0" applyFont="1"/>
    <xf numFmtId="0" fontId="28" fillId="0" borderId="0" xfId="0" applyFont="1" applyAlignment="1">
      <alignment horizontal="center"/>
    </xf>
    <xf numFmtId="0" fontId="28" fillId="0" borderId="11" xfId="0" applyFont="1" applyBorder="1" applyAlignment="1">
      <alignment horizontal="center"/>
    </xf>
    <xf numFmtId="0" fontId="23" fillId="0" borderId="0" xfId="0" applyFont="1"/>
    <xf numFmtId="0" fontId="29" fillId="0" borderId="12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30" fillId="0" borderId="14" xfId="0" applyFont="1" applyFill="1" applyBorder="1" applyAlignment="1" applyProtection="1">
      <alignment horizontal="center" vertical="center" textRotation="90" wrapText="1"/>
    </xf>
    <xf numFmtId="0" fontId="30" fillId="0" borderId="14" xfId="0" applyFont="1" applyFill="1" applyBorder="1" applyAlignment="1" applyProtection="1">
      <alignment horizontal="center" vertical="center" textRotation="90"/>
    </xf>
    <xf numFmtId="0" fontId="30" fillId="0" borderId="15" xfId="0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30" fillId="0" borderId="17" xfId="0" applyFont="1" applyFill="1" applyBorder="1" applyAlignment="1" applyProtection="1">
      <alignment horizontal="center" vertical="center" wrapText="1"/>
    </xf>
    <xf numFmtId="0" fontId="30" fillId="0" borderId="18" xfId="0" applyFont="1" applyFill="1" applyBorder="1" applyAlignment="1" applyProtection="1">
      <alignment horizontal="center" vertical="center" wrapText="1"/>
    </xf>
    <xf numFmtId="0" fontId="30" fillId="0" borderId="19" xfId="0" applyFont="1" applyFill="1" applyBorder="1" applyAlignment="1" applyProtection="1">
      <alignment horizontal="center" vertical="center" wrapText="1"/>
    </xf>
    <xf numFmtId="0" fontId="30" fillId="0" borderId="20" xfId="0" applyFont="1" applyFill="1" applyBorder="1" applyAlignment="1" applyProtection="1">
      <alignment horizontal="center" vertical="center" wrapText="1"/>
    </xf>
    <xf numFmtId="0" fontId="30" fillId="0" borderId="21" xfId="0" applyFont="1" applyFill="1" applyBorder="1" applyAlignment="1" applyProtection="1">
      <alignment horizontal="center" vertical="center" textRotation="90" wrapText="1"/>
    </xf>
    <xf numFmtId="0" fontId="30" fillId="0" borderId="22" xfId="0" applyFont="1" applyFill="1" applyBorder="1" applyAlignment="1" applyProtection="1">
      <alignment horizontal="center" vertical="center" textRotation="90" wrapText="1"/>
    </xf>
    <xf numFmtId="0" fontId="30" fillId="0" borderId="23" xfId="0" applyFont="1" applyFill="1" applyBorder="1" applyAlignment="1" applyProtection="1">
      <alignment horizontal="center" vertical="center" textRotation="90" wrapText="1"/>
    </xf>
    <xf numFmtId="0" fontId="30" fillId="0" borderId="23" xfId="0" applyFont="1" applyFill="1" applyBorder="1" applyAlignment="1" applyProtection="1">
      <alignment horizontal="center" vertical="center" textRotation="90"/>
    </xf>
    <xf numFmtId="0" fontId="30" fillId="0" borderId="24" xfId="0" applyFont="1" applyFill="1" applyBorder="1" applyAlignment="1" applyProtection="1">
      <alignment horizontal="center" vertical="center" wrapText="1"/>
    </xf>
    <xf numFmtId="0" fontId="30" fillId="0" borderId="25" xfId="0" applyFont="1" applyFill="1" applyBorder="1" applyAlignment="1" applyProtection="1">
      <alignment horizontal="center" vertical="center" wrapText="1"/>
    </xf>
    <xf numFmtId="0" fontId="30" fillId="0" borderId="26" xfId="0" applyFont="1" applyFill="1" applyBorder="1" applyAlignment="1" applyProtection="1">
      <alignment horizontal="center" vertical="center" wrapText="1"/>
    </xf>
    <xf numFmtId="0" fontId="30" fillId="0" borderId="27" xfId="0" applyFont="1" applyFill="1" applyBorder="1" applyAlignment="1" applyProtection="1">
      <alignment horizontal="center" vertical="center" wrapText="1"/>
    </xf>
    <xf numFmtId="0" fontId="30" fillId="0" borderId="28" xfId="0" applyFont="1" applyFill="1" applyBorder="1" applyAlignment="1" applyProtection="1">
      <alignment horizontal="center" vertical="center" textRotation="90" wrapText="1"/>
    </xf>
    <xf numFmtId="0" fontId="30" fillId="0" borderId="29" xfId="0" applyFont="1" applyFill="1" applyBorder="1" applyAlignment="1" applyProtection="1">
      <alignment horizontal="center" vertical="center" textRotation="90" wrapText="1"/>
    </xf>
    <xf numFmtId="0" fontId="30" fillId="0" borderId="30" xfId="0" applyFont="1" applyFill="1" applyBorder="1" applyAlignment="1" applyProtection="1">
      <alignment horizontal="center" vertical="center" textRotation="90" wrapText="1"/>
    </xf>
    <xf numFmtId="0" fontId="30" fillId="0" borderId="31" xfId="0" applyFont="1" applyFill="1" applyBorder="1" applyAlignment="1" applyProtection="1">
      <alignment horizontal="center" vertical="center" textRotation="90" wrapText="1"/>
    </xf>
    <xf numFmtId="0" fontId="30" fillId="0" borderId="15" xfId="0" applyFont="1" applyFill="1" applyBorder="1" applyAlignment="1" applyProtection="1">
      <alignment horizontal="center" vertical="center" textRotation="90" wrapText="1"/>
    </xf>
    <xf numFmtId="0" fontId="30" fillId="0" borderId="24" xfId="0" applyFont="1" applyFill="1" applyBorder="1" applyAlignment="1" applyProtection="1">
      <alignment horizontal="center" vertical="center" textRotation="90" wrapText="1"/>
    </xf>
    <xf numFmtId="0" fontId="30" fillId="0" borderId="32" xfId="0" applyFont="1" applyFill="1" applyBorder="1" applyAlignment="1" applyProtection="1">
      <alignment horizontal="center" vertical="center" textRotation="90" wrapText="1"/>
    </xf>
    <xf numFmtId="0" fontId="30" fillId="0" borderId="32" xfId="0" applyFont="1" applyFill="1" applyBorder="1" applyAlignment="1" applyProtection="1">
      <alignment horizontal="center" vertical="center" textRotation="90"/>
    </xf>
    <xf numFmtId="0" fontId="30" fillId="0" borderId="33" xfId="0" applyFont="1" applyFill="1" applyBorder="1" applyAlignment="1" applyProtection="1">
      <alignment horizontal="center" vertical="center" textRotation="90" wrapText="1"/>
    </xf>
    <xf numFmtId="0" fontId="30" fillId="0" borderId="34" xfId="0" applyFont="1" applyFill="1" applyBorder="1" applyAlignment="1" applyProtection="1">
      <alignment horizontal="center" vertical="center" textRotation="90" wrapText="1"/>
    </xf>
    <xf numFmtId="0" fontId="30" fillId="0" borderId="35" xfId="0" applyFont="1" applyFill="1" applyBorder="1" applyAlignment="1" applyProtection="1">
      <alignment horizontal="center" vertical="center" textRotation="90" wrapText="1"/>
    </xf>
    <xf numFmtId="0" fontId="31" fillId="0" borderId="36" xfId="0" applyFont="1" applyFill="1" applyBorder="1" applyAlignment="1" applyProtection="1">
      <alignment horizontal="center" vertical="center" wrapText="1"/>
    </xf>
    <xf numFmtId="0" fontId="32" fillId="0" borderId="4" xfId="0" applyFont="1" applyFill="1" applyBorder="1" applyAlignment="1">
      <alignment horizontal="center"/>
    </xf>
    <xf numFmtId="0" fontId="32" fillId="0" borderId="4" xfId="0" applyFont="1" applyBorder="1" applyAlignment="1">
      <alignment horizontal="center" vertical="center" wrapText="1"/>
    </xf>
    <xf numFmtId="49" fontId="32" fillId="0" borderId="4" xfId="0" applyNumberFormat="1" applyFont="1" applyFill="1" applyBorder="1" applyAlignment="1">
      <alignment horizontal="center"/>
    </xf>
    <xf numFmtId="4" fontId="30" fillId="0" borderId="4" xfId="0" applyNumberFormat="1" applyFont="1" applyFill="1" applyBorder="1" applyAlignment="1">
      <alignment horizontal="center" vertical="center"/>
    </xf>
    <xf numFmtId="4" fontId="30" fillId="0" borderId="4" xfId="0" applyNumberFormat="1" applyFont="1" applyFill="1" applyBorder="1" applyAlignment="1">
      <alignment vertical="center"/>
    </xf>
    <xf numFmtId="0" fontId="32" fillId="0" borderId="4" xfId="0" applyFont="1" applyFill="1" applyBorder="1"/>
    <xf numFmtId="49" fontId="32" fillId="0" borderId="0" xfId="0" applyNumberFormat="1" applyFont="1" applyFill="1"/>
    <xf numFmtId="0" fontId="32" fillId="0" borderId="0" xfId="0" applyFont="1" applyFill="1"/>
    <xf numFmtId="0" fontId="30" fillId="0" borderId="4" xfId="0" applyNumberFormat="1" applyFont="1" applyFill="1" applyBorder="1" applyAlignment="1">
      <alignment horizontal="center" vertical="center"/>
    </xf>
    <xf numFmtId="168" fontId="23" fillId="0" borderId="0" xfId="0" applyNumberFormat="1" applyFont="1"/>
    <xf numFmtId="0" fontId="26" fillId="0" borderId="0" xfId="0" applyFont="1"/>
    <xf numFmtId="0" fontId="33" fillId="0" borderId="0" xfId="0" applyFont="1" applyFill="1" applyAlignment="1" applyProtection="1">
      <alignment horizontal="center"/>
    </xf>
    <xf numFmtId="0" fontId="23" fillId="0" borderId="0" xfId="0" applyFont="1" applyFill="1" applyProtection="1"/>
    <xf numFmtId="0" fontId="34" fillId="0" borderId="0" xfId="0" applyFont="1" applyFill="1" applyBorder="1" applyAlignment="1" applyProtection="1">
      <alignment horizontal="center" vertical="top" wrapText="1"/>
    </xf>
    <xf numFmtId="0" fontId="0" fillId="0" borderId="0" xfId="0" applyAlignment="1"/>
    <xf numFmtId="0" fontId="15" fillId="0" borderId="1" xfId="0" applyFont="1" applyBorder="1" applyAlignment="1">
      <alignment horizontal="center"/>
    </xf>
    <xf numFmtId="0" fontId="35" fillId="0" borderId="0" xfId="0" applyFont="1" applyFill="1" applyBorder="1" applyAlignment="1" applyProtection="1">
      <alignment horizontal="center"/>
      <protection locked="0"/>
    </xf>
    <xf numFmtId="0" fontId="23" fillId="0" borderId="0" xfId="0" applyFont="1" applyFill="1" applyAlignment="1" applyProtection="1">
      <alignment horizontal="center"/>
    </xf>
    <xf numFmtId="0" fontId="34" fillId="0" borderId="0" xfId="0" applyFont="1" applyFill="1" applyBorder="1" applyAlignment="1" applyProtection="1">
      <alignment horizontal="left" vertical="top"/>
    </xf>
    <xf numFmtId="0" fontId="28" fillId="0" borderId="37" xfId="0" applyFont="1" applyFill="1" applyBorder="1" applyAlignment="1" applyProtection="1">
      <alignment horizontal="center"/>
    </xf>
    <xf numFmtId="0" fontId="15" fillId="0" borderId="37" xfId="0" applyFont="1" applyBorder="1" applyAlignment="1">
      <alignment horizontal="center"/>
    </xf>
    <xf numFmtId="0" fontId="36" fillId="0" borderId="0" xfId="0" applyFont="1" applyFill="1" applyBorder="1" applyAlignment="1" applyProtection="1">
      <alignment vertical="top"/>
      <protection locked="0"/>
    </xf>
    <xf numFmtId="0" fontId="37" fillId="0" borderId="38" xfId="0" applyFont="1" applyFill="1" applyBorder="1" applyAlignment="1" applyProtection="1">
      <alignment horizontal="center" vertical="top"/>
    </xf>
    <xf numFmtId="0" fontId="0" fillId="0" borderId="38" xfId="0" applyBorder="1" applyAlignment="1"/>
    <xf numFmtId="0" fontId="23" fillId="0" borderId="37" xfId="0" applyFont="1" applyFill="1" applyBorder="1" applyAlignment="1" applyProtection="1">
      <alignment horizontal="center"/>
    </xf>
    <xf numFmtId="0" fontId="23" fillId="0" borderId="37" xfId="0" applyFont="1" applyFill="1" applyBorder="1" applyProtection="1"/>
    <xf numFmtId="0" fontId="23" fillId="0" borderId="0" xfId="0" applyFont="1" applyFill="1" applyBorder="1" applyProtection="1"/>
    <xf numFmtId="0" fontId="34" fillId="0" borderId="0" xfId="0" applyFont="1" applyFill="1" applyBorder="1" applyAlignment="1" applyProtection="1">
      <alignment horizontal="center" vertical="top"/>
    </xf>
    <xf numFmtId="0" fontId="38" fillId="0" borderId="39" xfId="0" applyFont="1" applyFill="1" applyBorder="1" applyAlignment="1" applyProtection="1">
      <alignment horizontal="center" vertical="top" wrapText="1"/>
    </xf>
    <xf numFmtId="0" fontId="38" fillId="0" borderId="40" xfId="0" applyFont="1" applyFill="1" applyBorder="1" applyAlignment="1" applyProtection="1">
      <alignment horizontal="center" vertical="top" wrapText="1"/>
    </xf>
    <xf numFmtId="0" fontId="38" fillId="0" borderId="41" xfId="0" applyFont="1" applyFill="1" applyBorder="1" applyAlignment="1" applyProtection="1">
      <alignment horizontal="center" vertical="top" wrapText="1"/>
    </xf>
    <xf numFmtId="0" fontId="0" fillId="0" borderId="40" xfId="0" applyBorder="1" applyAlignment="1">
      <alignment horizontal="center" vertical="top"/>
    </xf>
    <xf numFmtId="0" fontId="34" fillId="0" borderId="42" xfId="0" applyFont="1" applyFill="1" applyBorder="1" applyAlignment="1" applyProtection="1">
      <alignment horizontal="center" vertical="top" wrapText="1"/>
    </xf>
    <xf numFmtId="0" fontId="34" fillId="0" borderId="43" xfId="0" applyFont="1" applyFill="1" applyBorder="1" applyAlignment="1" applyProtection="1">
      <alignment horizontal="left" vertical="top" wrapText="1"/>
    </xf>
    <xf numFmtId="0" fontId="34" fillId="0" borderId="41" xfId="0" applyFont="1" applyFill="1" applyBorder="1" applyAlignment="1" applyProtection="1">
      <alignment horizontal="center" vertical="center" wrapText="1"/>
      <protection locked="0"/>
    </xf>
    <xf numFmtId="0" fontId="0" fillId="0" borderId="40" xfId="0" applyBorder="1" applyAlignment="1">
      <alignment horizontal="center" vertical="center"/>
    </xf>
    <xf numFmtId="16" fontId="34" fillId="0" borderId="42" xfId="0" applyNumberFormat="1" applyFont="1" applyFill="1" applyBorder="1" applyAlignment="1" applyProtection="1">
      <alignment horizontal="center" vertical="top" wrapText="1"/>
    </xf>
    <xf numFmtId="0" fontId="34" fillId="0" borderId="44" xfId="0" applyFont="1" applyFill="1" applyBorder="1" applyAlignment="1" applyProtection="1">
      <alignment horizontal="left" vertical="top" wrapText="1"/>
    </xf>
    <xf numFmtId="0" fontId="34" fillId="0" borderId="45" xfId="0" applyFont="1" applyFill="1" applyBorder="1" applyAlignment="1" applyProtection="1">
      <alignment horizontal="center" vertical="top" wrapText="1"/>
    </xf>
    <xf numFmtId="0" fontId="34" fillId="0" borderId="36" xfId="0" applyFont="1" applyFill="1" applyBorder="1" applyAlignment="1" applyProtection="1">
      <alignment horizontal="left" vertical="top" wrapText="1"/>
    </xf>
    <xf numFmtId="169" fontId="34" fillId="0" borderId="41" xfId="0" applyNumberFormat="1" applyFont="1" applyFill="1" applyBorder="1" applyAlignment="1" applyProtection="1">
      <alignment horizontal="center" vertical="center" wrapText="1"/>
      <protection locked="0"/>
    </xf>
    <xf numFmtId="169" fontId="0" fillId="0" borderId="40" xfId="0" applyNumberFormat="1" applyBorder="1" applyAlignment="1">
      <alignment horizontal="center" vertical="center"/>
    </xf>
    <xf numFmtId="0" fontId="34" fillId="0" borderId="41" xfId="0" applyFont="1" applyFill="1" applyBorder="1" applyAlignment="1" applyProtection="1">
      <alignment horizontal="center" vertical="top" wrapText="1"/>
    </xf>
    <xf numFmtId="0" fontId="34" fillId="0" borderId="39" xfId="0" applyFont="1" applyFill="1" applyBorder="1" applyAlignment="1" applyProtection="1">
      <alignment horizontal="left" vertical="top" wrapText="1"/>
    </xf>
    <xf numFmtId="0" fontId="34" fillId="0" borderId="46" xfId="0" applyFont="1" applyFill="1" applyBorder="1" applyAlignment="1" applyProtection="1">
      <alignment horizontal="left" vertical="top" wrapText="1"/>
    </xf>
    <xf numFmtId="0" fontId="34" fillId="0" borderId="47" xfId="0" applyFont="1" applyFill="1" applyBorder="1" applyAlignment="1" applyProtection="1">
      <alignment horizontal="left" vertical="top" wrapText="1"/>
    </xf>
    <xf numFmtId="0" fontId="39" fillId="0" borderId="47" xfId="0" applyFont="1" applyFill="1" applyBorder="1" applyAlignment="1" applyProtection="1">
      <alignment horizontal="left" vertical="top" wrapText="1"/>
      <protection locked="0"/>
    </xf>
    <xf numFmtId="0" fontId="23" fillId="0" borderId="0" xfId="0" applyFont="1" applyFill="1" applyBorder="1" applyAlignment="1" applyProtection="1"/>
    <xf numFmtId="0" fontId="26" fillId="0" borderId="0" xfId="0" applyFont="1" applyFill="1" applyAlignment="1" applyProtection="1">
      <alignment horizontal="left"/>
    </xf>
    <xf numFmtId="0" fontId="26" fillId="0" borderId="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 wrapText="1"/>
      <protection locked="0"/>
    </xf>
    <xf numFmtId="0" fontId="34" fillId="0" borderId="0" xfId="0" applyFont="1" applyFill="1" applyBorder="1" applyAlignment="1" applyProtection="1">
      <alignment horizontal="left" vertical="top" wrapText="1"/>
    </xf>
    <xf numFmtId="0" fontId="39" fillId="0" borderId="0" xfId="0" applyFont="1" applyFill="1" applyBorder="1" applyAlignment="1" applyProtection="1">
      <alignment horizontal="left" vertical="top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1559719</xdr:colOff>
      <xdr:row>14</xdr:row>
      <xdr:rowOff>23812</xdr:rowOff>
    </xdr:from>
    <xdr:to>
      <xdr:col>1</xdr:col>
      <xdr:colOff>1559719</xdr:colOff>
      <xdr:row>15</xdr:row>
      <xdr:rowOff>147637</xdr:rowOff>
    </xdr:to>
    <xdr:sp macro="" textlink="">
      <xdr:nvSpPr>
        <xdr:cNvPr id="2" name="AutoShape 4" descr="Image result for Россети Логотип"/>
        <xdr:cNvSpPr>
          <a:spLocks noChangeAspect="1" noChangeArrowheads="1"/>
        </xdr:cNvSpPr>
      </xdr:nvSpPr>
      <xdr:spPr bwMode="auto">
        <a:xfrm>
          <a:off x="2169319" y="399573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B1:O116"/>
  <sheetViews>
    <sheetView tabSelected="1" zoomScale="80" zoomScaleNormal="80" workbookViewId="0">
      <selection activeCell="F14" sqref="F14"/>
    </sheetView>
  </sheetViews>
  <sheetFormatPr defaultRowHeight="12.75" outlineLevelRow="1"/>
  <cols>
    <col min="1" max="1" width="4.5" style="1" customWidth="1"/>
    <col min="2" max="2" width="88.375" style="1" customWidth="1"/>
    <col min="3" max="3" width="18.375" style="1" customWidth="1"/>
    <col min="4" max="4" width="16.875" style="1" customWidth="1"/>
    <col min="5" max="5" width="15.125" style="1" customWidth="1"/>
    <col min="6" max="6" width="15" style="1" customWidth="1"/>
    <col min="7" max="7" width="16.625" style="1" customWidth="1"/>
    <col min="8" max="8" width="16.5" style="1" customWidth="1"/>
    <col min="9" max="9" width="15" style="1" customWidth="1"/>
    <col min="10" max="10" width="11.5" style="1" customWidth="1"/>
    <col min="11" max="11" width="14.625" style="1" customWidth="1"/>
    <col min="12" max="12" width="11.75" style="1" customWidth="1"/>
    <col min="13" max="13" width="17.625" style="1" customWidth="1"/>
    <col min="14" max="14" width="11.625" style="1" customWidth="1"/>
    <col min="15" max="15" width="14.625" style="1" customWidth="1"/>
    <col min="16" max="16384" width="9" style="1"/>
  </cols>
  <sheetData>
    <row r="1" spans="2:5" ht="18.75" thickBot="1">
      <c r="B1" s="82" t="s">
        <v>0</v>
      </c>
      <c r="C1" s="82"/>
      <c r="D1" s="82"/>
      <c r="E1" s="82"/>
    </row>
    <row r="2" spans="2:5" ht="19.5" thickTop="1" thickBot="1">
      <c r="B2" s="83" t="s">
        <v>1</v>
      </c>
      <c r="C2" s="83"/>
      <c r="D2" s="83"/>
      <c r="E2" s="83"/>
    </row>
    <row r="3" spans="2:5" s="2" customFormat="1" ht="13.5" thickTop="1">
      <c r="B3" s="84"/>
      <c r="C3" s="84"/>
      <c r="D3" s="84"/>
      <c r="E3" s="84"/>
    </row>
    <row r="4" spans="2:5" ht="19.5">
      <c r="B4" s="3" t="s">
        <v>2</v>
      </c>
    </row>
    <row r="5" spans="2:5">
      <c r="B5" s="85" t="s">
        <v>3</v>
      </c>
      <c r="C5" s="86" t="s">
        <v>4</v>
      </c>
      <c r="D5" s="86" t="s">
        <v>5</v>
      </c>
      <c r="E5" s="85" t="s">
        <v>1</v>
      </c>
    </row>
    <row r="6" spans="2:5">
      <c r="B6" s="85"/>
      <c r="C6" s="87"/>
      <c r="D6" s="87"/>
      <c r="E6" s="85"/>
    </row>
    <row r="7" spans="2:5">
      <c r="B7" s="4">
        <v>1</v>
      </c>
      <c r="C7" s="4">
        <v>2</v>
      </c>
      <c r="D7" s="4">
        <v>3</v>
      </c>
      <c r="E7" s="4">
        <v>4</v>
      </c>
    </row>
    <row r="8" spans="2:5">
      <c r="B8" s="5" t="s">
        <v>6</v>
      </c>
      <c r="C8" s="6" t="s">
        <v>7</v>
      </c>
      <c r="D8" s="7">
        <f>E8</f>
        <v>2.73</v>
      </c>
      <c r="E8" s="8">
        <v>2.73</v>
      </c>
    </row>
    <row r="9" spans="2:5">
      <c r="B9" s="9" t="s">
        <v>8</v>
      </c>
      <c r="C9" s="6" t="s">
        <v>9</v>
      </c>
      <c r="D9" s="10">
        <f>E9</f>
        <v>2</v>
      </c>
      <c r="E9" s="11">
        <v>2</v>
      </c>
    </row>
    <row r="10" spans="2:5" s="15" customFormat="1" ht="14.25">
      <c r="B10" s="12" t="s">
        <v>10</v>
      </c>
      <c r="C10" s="13" t="s">
        <v>11</v>
      </c>
      <c r="D10" s="14">
        <f>D8/D9</f>
        <v>1.365</v>
      </c>
      <c r="E10" s="14">
        <f>E8/E9</f>
        <v>1.365</v>
      </c>
    </row>
    <row r="12" spans="2:5" ht="39" customHeight="1">
      <c r="B12" s="88" t="s">
        <v>12</v>
      </c>
      <c r="C12" s="88"/>
    </row>
    <row r="13" spans="2:5" ht="19.5">
      <c r="B13" s="3"/>
    </row>
    <row r="14" spans="2:5">
      <c r="B14" s="16" t="s">
        <v>13</v>
      </c>
      <c r="C14" s="17" t="s">
        <v>14</v>
      </c>
      <c r="D14" s="17" t="s">
        <v>1</v>
      </c>
    </row>
    <row r="15" spans="2:5" ht="51">
      <c r="B15" s="18" t="s">
        <v>15</v>
      </c>
      <c r="C15" s="19">
        <v>0</v>
      </c>
      <c r="D15" s="20">
        <v>0</v>
      </c>
    </row>
    <row r="16" spans="2:5" ht="78.75">
      <c r="B16" s="18" t="s">
        <v>16</v>
      </c>
      <c r="C16" s="19">
        <v>0</v>
      </c>
      <c r="D16" s="20">
        <v>0</v>
      </c>
    </row>
    <row r="17" spans="2:15" ht="25.5">
      <c r="B17" s="21" t="s">
        <v>17</v>
      </c>
      <c r="C17" s="22">
        <v>1</v>
      </c>
      <c r="D17" s="23">
        <v>1</v>
      </c>
    </row>
    <row r="18" spans="2:15" ht="25.5">
      <c r="B18" s="24" t="s">
        <v>18</v>
      </c>
      <c r="C18" s="25"/>
      <c r="D18" s="26"/>
    </row>
    <row r="19" spans="2:15" ht="38.25">
      <c r="B19" s="18" t="s">
        <v>19</v>
      </c>
      <c r="C19" s="19">
        <v>0</v>
      </c>
      <c r="D19" s="20">
        <v>0</v>
      </c>
    </row>
    <row r="20" spans="2:15" ht="66">
      <c r="B20" s="18" t="s">
        <v>20</v>
      </c>
      <c r="C20" s="19">
        <v>0</v>
      </c>
      <c r="D20" s="20">
        <v>0</v>
      </c>
    </row>
    <row r="21" spans="2:15" ht="25.5">
      <c r="B21" s="21" t="s">
        <v>21</v>
      </c>
      <c r="C21" s="22">
        <v>1</v>
      </c>
      <c r="D21" s="23">
        <v>1</v>
      </c>
    </row>
    <row r="22" spans="2:15" ht="25.5">
      <c r="B22" s="24" t="s">
        <v>22</v>
      </c>
      <c r="C22" s="25"/>
      <c r="D22" s="26"/>
    </row>
    <row r="23" spans="2:15" ht="51">
      <c r="B23" s="18" t="s">
        <v>23</v>
      </c>
      <c r="C23" s="19">
        <v>0</v>
      </c>
      <c r="D23" s="20">
        <v>0</v>
      </c>
    </row>
    <row r="24" spans="2:15" ht="25.5">
      <c r="B24" s="18" t="s">
        <v>24</v>
      </c>
      <c r="C24" s="19">
        <v>0</v>
      </c>
      <c r="D24" s="20">
        <v>0</v>
      </c>
    </row>
    <row r="25" spans="2:15" ht="25.5">
      <c r="B25" s="21" t="s">
        <v>25</v>
      </c>
      <c r="C25" s="22">
        <v>1</v>
      </c>
      <c r="D25" s="23">
        <v>1</v>
      </c>
    </row>
    <row r="26" spans="2:15" ht="33">
      <c r="B26" s="27" t="s">
        <v>26</v>
      </c>
      <c r="C26" s="28">
        <f>0.4*C17+0.4*C21+0.2*C25</f>
        <v>1</v>
      </c>
      <c r="D26" s="28">
        <f>0.4*D17+0.4*D21+0.2*D25</f>
        <v>1</v>
      </c>
    </row>
    <row r="28" spans="2:15" ht="19.5">
      <c r="B28" s="3" t="s">
        <v>27</v>
      </c>
    </row>
    <row r="29" spans="2:15" s="15" customFormat="1" ht="33" customHeight="1">
      <c r="B29" s="85" t="s">
        <v>3</v>
      </c>
      <c r="C29" s="86" t="s">
        <v>4</v>
      </c>
      <c r="D29" s="89" t="s">
        <v>28</v>
      </c>
      <c r="E29" s="90"/>
      <c r="F29" s="85" t="s">
        <v>29</v>
      </c>
      <c r="G29" s="85" t="s">
        <v>30</v>
      </c>
      <c r="H29" s="86" t="s">
        <v>31</v>
      </c>
      <c r="I29" s="86" t="s">
        <v>32</v>
      </c>
      <c r="J29" s="85" t="s">
        <v>33</v>
      </c>
      <c r="K29" s="85"/>
      <c r="L29" s="85"/>
      <c r="M29" s="85"/>
      <c r="N29" s="85"/>
      <c r="O29" s="85"/>
    </row>
    <row r="30" spans="2:15" s="15" customFormat="1" ht="25.5">
      <c r="B30" s="85"/>
      <c r="C30" s="87"/>
      <c r="D30" s="29" t="s">
        <v>34</v>
      </c>
      <c r="E30" s="29" t="s">
        <v>35</v>
      </c>
      <c r="F30" s="85"/>
      <c r="G30" s="85"/>
      <c r="H30" s="87"/>
      <c r="I30" s="87"/>
      <c r="J30" s="29" t="s">
        <v>36</v>
      </c>
      <c r="K30" s="29" t="s">
        <v>37</v>
      </c>
      <c r="L30" s="29" t="s">
        <v>38</v>
      </c>
      <c r="M30" s="29" t="s">
        <v>37</v>
      </c>
      <c r="N30" s="29" t="s">
        <v>39</v>
      </c>
      <c r="O30" s="29" t="s">
        <v>37</v>
      </c>
    </row>
    <row r="31" spans="2:15">
      <c r="B31" s="4">
        <v>1</v>
      </c>
      <c r="C31" s="4">
        <f>B31+1</f>
        <v>2</v>
      </c>
      <c r="D31" s="4">
        <f>C31+1</f>
        <v>3</v>
      </c>
      <c r="E31" s="4">
        <f>D31+1</f>
        <v>4</v>
      </c>
      <c r="F31" s="4">
        <f t="shared" ref="F31:I31" si="0">E31+1</f>
        <v>5</v>
      </c>
      <c r="G31" s="4">
        <f t="shared" si="0"/>
        <v>6</v>
      </c>
      <c r="H31" s="4">
        <f t="shared" si="0"/>
        <v>7</v>
      </c>
      <c r="I31" s="4">
        <f t="shared" si="0"/>
        <v>8</v>
      </c>
      <c r="J31" s="91">
        <f>I31+1</f>
        <v>9</v>
      </c>
      <c r="K31" s="91"/>
      <c r="L31" s="91"/>
      <c r="M31" s="91"/>
      <c r="N31" s="91"/>
      <c r="O31" s="91"/>
    </row>
    <row r="32" spans="2:15" ht="15">
      <c r="B32" s="30" t="s">
        <v>40</v>
      </c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3"/>
    </row>
    <row r="33" spans="2:15" s="15" customFormat="1" ht="25.5">
      <c r="B33" s="34" t="s">
        <v>41</v>
      </c>
      <c r="C33" s="35" t="s">
        <v>11</v>
      </c>
      <c r="D33" s="35" t="s">
        <v>11</v>
      </c>
      <c r="E33" s="35" t="s">
        <v>11</v>
      </c>
      <c r="F33" s="35" t="s">
        <v>11</v>
      </c>
      <c r="G33" s="35" t="s">
        <v>11</v>
      </c>
      <c r="H33" s="36">
        <f>AVERAGE(H34:H35)</f>
        <v>2</v>
      </c>
      <c r="I33" s="36">
        <f>AVERAGE(I34:I35)</f>
        <v>2</v>
      </c>
      <c r="J33" s="35" t="s">
        <v>11</v>
      </c>
      <c r="K33" s="35" t="s">
        <v>11</v>
      </c>
      <c r="L33" s="35" t="s">
        <v>11</v>
      </c>
      <c r="M33" s="35" t="s">
        <v>11</v>
      </c>
      <c r="N33" s="35" t="s">
        <v>11</v>
      </c>
      <c r="O33" s="35" t="s">
        <v>11</v>
      </c>
    </row>
    <row r="34" spans="2:15" ht="25.5" outlineLevel="1">
      <c r="B34" s="37" t="s">
        <v>42</v>
      </c>
      <c r="C34" s="38" t="s">
        <v>43</v>
      </c>
      <c r="D34" s="39">
        <v>0</v>
      </c>
      <c r="E34" s="39">
        <v>0</v>
      </c>
      <c r="F34" s="40">
        <f>IF(E34="-","-",IF(D34=E34,1,IF(D34=0,120%,E34/D34)))</f>
        <v>1</v>
      </c>
      <c r="G34" s="38" t="s">
        <v>44</v>
      </c>
      <c r="H34" s="41">
        <f>L34</f>
        <v>2</v>
      </c>
      <c r="I34" s="41">
        <f t="shared" ref="I34:I35" si="1">IF(F34="-","-",IF(G34="прямая",IF(F34&gt;120%,J34,IF(F34&lt;80%,N34,L34)),IF(F34&lt;80%,J34,IF(F34&gt;120%,N34,L34))))</f>
        <v>2</v>
      </c>
      <c r="J34" s="38">
        <v>1</v>
      </c>
      <c r="K34" s="38" t="str">
        <f>IF($G34="прямая","гр.5&gt;120%",IF($G34="обратная","гр.5&lt;80%","???"))</f>
        <v>гр.5&gt;120%</v>
      </c>
      <c r="L34" s="38">
        <v>2</v>
      </c>
      <c r="M34" s="38" t="s">
        <v>45</v>
      </c>
      <c r="N34" s="38">
        <v>3</v>
      </c>
      <c r="O34" s="38" t="str">
        <f>IF($G34="прямая","гр.5&lt;80%",IF($G34="обратная","гр.5&gt;120%","???"))</f>
        <v>гр.5&lt;80%</v>
      </c>
    </row>
    <row r="35" spans="2:15" ht="38.25" outlineLevel="1">
      <c r="B35" s="37" t="s">
        <v>46</v>
      </c>
      <c r="C35" s="38" t="s">
        <v>9</v>
      </c>
      <c r="D35" s="41">
        <v>0</v>
      </c>
      <c r="E35" s="41">
        <f>SUM(E36:E39)</f>
        <v>0</v>
      </c>
      <c r="F35" s="40">
        <f>IF(E35="-","-",IF(D35=E35,1,IF(D35=0,120%,E35/D35)))</f>
        <v>1</v>
      </c>
      <c r="G35" s="38" t="s">
        <v>44</v>
      </c>
      <c r="H35" s="41">
        <f t="shared" ref="H35" si="2">L35</f>
        <v>2</v>
      </c>
      <c r="I35" s="41">
        <f t="shared" si="1"/>
        <v>2</v>
      </c>
      <c r="J35" s="38">
        <v>1</v>
      </c>
      <c r="K35" s="38" t="str">
        <f>IF($G35="прямая","гр.5&gt;120%",IF($G35="обратная","гр.5&lt;80%","???"))</f>
        <v>гр.5&gt;120%</v>
      </c>
      <c r="L35" s="38">
        <v>2</v>
      </c>
      <c r="M35" s="38" t="s">
        <v>45</v>
      </c>
      <c r="N35" s="38">
        <v>3</v>
      </c>
      <c r="O35" s="38" t="str">
        <f>IF($G35="прямая","гр.5&lt;80%",IF($G35="обратная","гр.5&gt;120%","???"))</f>
        <v>гр.5&lt;80%</v>
      </c>
    </row>
    <row r="36" spans="2:15" outlineLevel="1">
      <c r="B36" s="37" t="s">
        <v>47</v>
      </c>
      <c r="C36" s="38" t="s">
        <v>9</v>
      </c>
      <c r="D36" s="8">
        <v>0</v>
      </c>
      <c r="E36" s="8">
        <v>0</v>
      </c>
      <c r="F36" s="42" t="s">
        <v>11</v>
      </c>
      <c r="G36" s="35" t="s">
        <v>11</v>
      </c>
      <c r="H36" s="35" t="s">
        <v>11</v>
      </c>
      <c r="I36" s="35" t="s">
        <v>11</v>
      </c>
      <c r="J36" s="35" t="s">
        <v>11</v>
      </c>
      <c r="K36" s="35" t="s">
        <v>11</v>
      </c>
      <c r="L36" s="35" t="s">
        <v>11</v>
      </c>
      <c r="M36" s="35" t="s">
        <v>11</v>
      </c>
      <c r="N36" s="35" t="s">
        <v>11</v>
      </c>
      <c r="O36" s="35" t="s">
        <v>11</v>
      </c>
    </row>
    <row r="37" spans="2:15" ht="25.5" outlineLevel="1">
      <c r="B37" s="37" t="s">
        <v>48</v>
      </c>
      <c r="C37" s="38" t="s">
        <v>49</v>
      </c>
      <c r="D37" s="8">
        <v>0</v>
      </c>
      <c r="E37" s="8">
        <v>0</v>
      </c>
      <c r="F37" s="42" t="s">
        <v>11</v>
      </c>
      <c r="G37" s="35" t="s">
        <v>11</v>
      </c>
      <c r="H37" s="35" t="s">
        <v>11</v>
      </c>
      <c r="I37" s="35" t="s">
        <v>11</v>
      </c>
      <c r="J37" s="35" t="s">
        <v>11</v>
      </c>
      <c r="K37" s="35" t="s">
        <v>11</v>
      </c>
      <c r="L37" s="35" t="s">
        <v>11</v>
      </c>
      <c r="M37" s="35" t="s">
        <v>11</v>
      </c>
      <c r="N37" s="35" t="s">
        <v>11</v>
      </c>
      <c r="O37" s="35" t="s">
        <v>11</v>
      </c>
    </row>
    <row r="38" spans="2:15" outlineLevel="1">
      <c r="B38" s="37" t="s">
        <v>50</v>
      </c>
      <c r="C38" s="38" t="s">
        <v>9</v>
      </c>
      <c r="D38" s="8">
        <v>0</v>
      </c>
      <c r="E38" s="8">
        <v>0</v>
      </c>
      <c r="F38" s="42" t="s">
        <v>11</v>
      </c>
      <c r="G38" s="35" t="s">
        <v>11</v>
      </c>
      <c r="H38" s="35" t="s">
        <v>11</v>
      </c>
      <c r="I38" s="35" t="s">
        <v>11</v>
      </c>
      <c r="J38" s="35" t="s">
        <v>11</v>
      </c>
      <c r="K38" s="35" t="s">
        <v>11</v>
      </c>
      <c r="L38" s="35" t="s">
        <v>11</v>
      </c>
      <c r="M38" s="35" t="s">
        <v>11</v>
      </c>
      <c r="N38" s="35" t="s">
        <v>11</v>
      </c>
      <c r="O38" s="35" t="s">
        <v>11</v>
      </c>
    </row>
    <row r="39" spans="2:15" ht="25.5" outlineLevel="1">
      <c r="B39" s="37" t="s">
        <v>51</v>
      </c>
      <c r="C39" s="38" t="s">
        <v>9</v>
      </c>
      <c r="D39" s="8">
        <v>0</v>
      </c>
      <c r="E39" s="8">
        <v>0</v>
      </c>
      <c r="F39" s="42" t="s">
        <v>11</v>
      </c>
      <c r="G39" s="35" t="s">
        <v>11</v>
      </c>
      <c r="H39" s="35" t="s">
        <v>11</v>
      </c>
      <c r="I39" s="35" t="s">
        <v>11</v>
      </c>
      <c r="J39" s="35" t="s">
        <v>11</v>
      </c>
      <c r="K39" s="35" t="s">
        <v>11</v>
      </c>
      <c r="L39" s="35" t="s">
        <v>11</v>
      </c>
      <c r="M39" s="35" t="s">
        <v>11</v>
      </c>
      <c r="N39" s="35" t="s">
        <v>11</v>
      </c>
      <c r="O39" s="35" t="s">
        <v>11</v>
      </c>
    </row>
    <row r="40" spans="2:15" s="15" customFormat="1" ht="28.5" customHeight="1">
      <c r="B40" s="34" t="s">
        <v>52</v>
      </c>
      <c r="C40" s="35" t="s">
        <v>11</v>
      </c>
      <c r="D40" s="35" t="s">
        <v>11</v>
      </c>
      <c r="E40" s="35" t="s">
        <v>11</v>
      </c>
      <c r="F40" s="35" t="s">
        <v>11</v>
      </c>
      <c r="G40" s="35" t="s">
        <v>11</v>
      </c>
      <c r="H40" s="36">
        <f>AVERAGE(H41:H43)</f>
        <v>2</v>
      </c>
      <c r="I40" s="36">
        <f>AVERAGE(I41:I43)</f>
        <v>2</v>
      </c>
      <c r="J40" s="35" t="s">
        <v>11</v>
      </c>
      <c r="K40" s="35" t="s">
        <v>11</v>
      </c>
      <c r="L40" s="35" t="s">
        <v>11</v>
      </c>
      <c r="M40" s="35" t="s">
        <v>11</v>
      </c>
      <c r="N40" s="35" t="s">
        <v>11</v>
      </c>
      <c r="O40" s="35" t="s">
        <v>11</v>
      </c>
    </row>
    <row r="41" spans="2:15" outlineLevel="1">
      <c r="B41" s="37" t="s">
        <v>53</v>
      </c>
      <c r="C41" s="38" t="s">
        <v>54</v>
      </c>
      <c r="D41" s="8">
        <v>1</v>
      </c>
      <c r="E41" s="8">
        <v>1</v>
      </c>
      <c r="F41" s="40">
        <f t="shared" ref="F41:F46" si="3">IF(E41="-","-",IF(D41=E41,1,IF(D41=0,120%,E41/D41)))</f>
        <v>1</v>
      </c>
      <c r="G41" s="38" t="s">
        <v>44</v>
      </c>
      <c r="H41" s="41">
        <f t="shared" ref="H41:H46" si="4">L41</f>
        <v>2</v>
      </c>
      <c r="I41" s="41">
        <f t="shared" ref="I41:I46" si="5">IF(F41="-","-",IF(G41="прямая",IF(F41&gt;120%,J41,IF(F41&lt;80%,N41,L41)),IF(F41&lt;80%,J41,IF(F41&gt;120%,N41,L41))))</f>
        <v>2</v>
      </c>
      <c r="J41" s="38">
        <v>1</v>
      </c>
      <c r="K41" s="38" t="str">
        <f t="shared" ref="K41:K46" si="6">IF($G41="прямая","гр.5&gt;120%",IF($G41="обратная","гр.5&lt;80%","???"))</f>
        <v>гр.5&gt;120%</v>
      </c>
      <c r="L41" s="38">
        <v>2</v>
      </c>
      <c r="M41" s="38" t="s">
        <v>45</v>
      </c>
      <c r="N41" s="38">
        <v>3</v>
      </c>
      <c r="O41" s="38" t="str">
        <f t="shared" ref="O41:O46" si="7">IF($G41="прямая","гр.5&lt;80%",IF($G41="обратная","гр.5&gt;120%","???"))</f>
        <v>гр.5&lt;80%</v>
      </c>
    </row>
    <row r="42" spans="2:15" ht="25.5" outlineLevel="1">
      <c r="B42" s="37" t="s">
        <v>55</v>
      </c>
      <c r="C42" s="38" t="s">
        <v>54</v>
      </c>
      <c r="D42" s="8">
        <v>0</v>
      </c>
      <c r="E42" s="8">
        <v>0</v>
      </c>
      <c r="F42" s="40">
        <f t="shared" si="3"/>
        <v>1</v>
      </c>
      <c r="G42" s="38" t="s">
        <v>44</v>
      </c>
      <c r="H42" s="41">
        <f t="shared" si="4"/>
        <v>2</v>
      </c>
      <c r="I42" s="41">
        <f t="shared" si="5"/>
        <v>2</v>
      </c>
      <c r="J42" s="38">
        <v>1</v>
      </c>
      <c r="K42" s="38" t="str">
        <f t="shared" si="6"/>
        <v>гр.5&gt;120%</v>
      </c>
      <c r="L42" s="38">
        <v>2</v>
      </c>
      <c r="M42" s="38" t="s">
        <v>45</v>
      </c>
      <c r="N42" s="38">
        <v>3</v>
      </c>
      <c r="O42" s="38" t="str">
        <f t="shared" si="7"/>
        <v>гр.5&lt;80%</v>
      </c>
    </row>
    <row r="43" spans="2:15" ht="25.5" outlineLevel="1">
      <c r="B43" s="37" t="s">
        <v>56</v>
      </c>
      <c r="C43" s="38" t="s">
        <v>54</v>
      </c>
      <c r="D43" s="8">
        <v>0</v>
      </c>
      <c r="E43" s="8">
        <v>0</v>
      </c>
      <c r="F43" s="40">
        <f t="shared" si="3"/>
        <v>1</v>
      </c>
      <c r="G43" s="38" t="s">
        <v>44</v>
      </c>
      <c r="H43" s="41">
        <f t="shared" si="4"/>
        <v>2</v>
      </c>
      <c r="I43" s="41">
        <f t="shared" si="5"/>
        <v>2</v>
      </c>
      <c r="J43" s="38">
        <v>1</v>
      </c>
      <c r="K43" s="38" t="str">
        <f t="shared" si="6"/>
        <v>гр.5&gt;120%</v>
      </c>
      <c r="L43" s="38">
        <v>2</v>
      </c>
      <c r="M43" s="38" t="s">
        <v>45</v>
      </c>
      <c r="N43" s="38">
        <v>3</v>
      </c>
      <c r="O43" s="38" t="str">
        <f t="shared" si="7"/>
        <v>гр.5&lt;80%</v>
      </c>
    </row>
    <row r="44" spans="2:15" s="15" customFormat="1" ht="38.25">
      <c r="B44" s="34" t="s">
        <v>57</v>
      </c>
      <c r="C44" s="35" t="s">
        <v>54</v>
      </c>
      <c r="D44" s="43">
        <v>1</v>
      </c>
      <c r="E44" s="43">
        <v>1</v>
      </c>
      <c r="F44" s="44">
        <f t="shared" si="3"/>
        <v>1</v>
      </c>
      <c r="G44" s="35" t="s">
        <v>44</v>
      </c>
      <c r="H44" s="36">
        <f t="shared" si="4"/>
        <v>2</v>
      </c>
      <c r="I44" s="36">
        <f t="shared" si="5"/>
        <v>2</v>
      </c>
      <c r="J44" s="35">
        <v>1</v>
      </c>
      <c r="K44" s="45" t="str">
        <f t="shared" si="6"/>
        <v>гр.5&gt;120%</v>
      </c>
      <c r="L44" s="35">
        <v>2</v>
      </c>
      <c r="M44" s="45" t="s">
        <v>45</v>
      </c>
      <c r="N44" s="35">
        <v>3</v>
      </c>
      <c r="O44" s="45" t="str">
        <f t="shared" si="7"/>
        <v>гр.5&lt;80%</v>
      </c>
    </row>
    <row r="45" spans="2:15" s="15" customFormat="1" ht="38.25">
      <c r="B45" s="34" t="s">
        <v>58</v>
      </c>
      <c r="C45" s="35" t="s">
        <v>54</v>
      </c>
      <c r="D45" s="43">
        <v>1</v>
      </c>
      <c r="E45" s="43">
        <v>1</v>
      </c>
      <c r="F45" s="44">
        <f t="shared" si="3"/>
        <v>1</v>
      </c>
      <c r="G45" s="35" t="s">
        <v>44</v>
      </c>
      <c r="H45" s="36">
        <f t="shared" si="4"/>
        <v>2</v>
      </c>
      <c r="I45" s="36">
        <f t="shared" si="5"/>
        <v>2</v>
      </c>
      <c r="J45" s="35">
        <v>1</v>
      </c>
      <c r="K45" s="45" t="str">
        <f t="shared" si="6"/>
        <v>гр.5&gt;120%</v>
      </c>
      <c r="L45" s="35">
        <v>2</v>
      </c>
      <c r="M45" s="45" t="s">
        <v>45</v>
      </c>
      <c r="N45" s="35">
        <v>3</v>
      </c>
      <c r="O45" s="45" t="str">
        <f t="shared" si="7"/>
        <v>гр.5&lt;80%</v>
      </c>
    </row>
    <row r="46" spans="2:15" s="15" customFormat="1" ht="25.5">
      <c r="B46" s="34" t="s">
        <v>59</v>
      </c>
      <c r="C46" s="35" t="s">
        <v>43</v>
      </c>
      <c r="D46" s="46">
        <f>D47</f>
        <v>0</v>
      </c>
      <c r="E46" s="46">
        <f>E47</f>
        <v>0</v>
      </c>
      <c r="F46" s="44">
        <f t="shared" si="3"/>
        <v>1</v>
      </c>
      <c r="G46" s="45" t="s">
        <v>60</v>
      </c>
      <c r="H46" s="36">
        <f t="shared" si="4"/>
        <v>2</v>
      </c>
      <c r="I46" s="36">
        <f t="shared" si="5"/>
        <v>2</v>
      </c>
      <c r="J46" s="35">
        <v>1</v>
      </c>
      <c r="K46" s="45" t="str">
        <f t="shared" si="6"/>
        <v>гр.5&lt;80%</v>
      </c>
      <c r="L46" s="35">
        <v>2</v>
      </c>
      <c r="M46" s="45" t="s">
        <v>45</v>
      </c>
      <c r="N46" s="35">
        <v>3</v>
      </c>
      <c r="O46" s="45" t="str">
        <f t="shared" si="7"/>
        <v>гр.5&gt;120%</v>
      </c>
    </row>
    <row r="47" spans="2:15" ht="38.25" outlineLevel="1">
      <c r="B47" s="37" t="s">
        <v>61</v>
      </c>
      <c r="C47" s="38" t="s">
        <v>43</v>
      </c>
      <c r="D47" s="39">
        <v>0</v>
      </c>
      <c r="E47" s="39">
        <v>0</v>
      </c>
      <c r="F47" s="35" t="s">
        <v>11</v>
      </c>
      <c r="G47" s="35" t="s">
        <v>11</v>
      </c>
      <c r="H47" s="35" t="s">
        <v>11</v>
      </c>
      <c r="I47" s="35" t="s">
        <v>11</v>
      </c>
      <c r="J47" s="35" t="s">
        <v>11</v>
      </c>
      <c r="K47" s="35" t="s">
        <v>11</v>
      </c>
      <c r="L47" s="35" t="s">
        <v>11</v>
      </c>
      <c r="M47" s="35" t="s">
        <v>11</v>
      </c>
      <c r="N47" s="35" t="s">
        <v>11</v>
      </c>
      <c r="O47" s="35" t="s">
        <v>11</v>
      </c>
    </row>
    <row r="48" spans="2:15" s="15" customFormat="1" ht="25.5">
      <c r="B48" s="34" t="s">
        <v>62</v>
      </c>
      <c r="C48" s="35" t="s">
        <v>11</v>
      </c>
      <c r="D48" s="35" t="s">
        <v>11</v>
      </c>
      <c r="E48" s="35" t="s">
        <v>11</v>
      </c>
      <c r="F48" s="35" t="s">
        <v>11</v>
      </c>
      <c r="G48" s="35" t="s">
        <v>11</v>
      </c>
      <c r="H48" s="36">
        <f>AVERAGE(H49:H50)</f>
        <v>2</v>
      </c>
      <c r="I48" s="36">
        <f>AVERAGE(I49:I50)</f>
        <v>2</v>
      </c>
      <c r="J48" s="35" t="s">
        <v>11</v>
      </c>
      <c r="K48" s="35" t="s">
        <v>11</v>
      </c>
      <c r="L48" s="35" t="s">
        <v>11</v>
      </c>
      <c r="M48" s="35" t="s">
        <v>11</v>
      </c>
      <c r="N48" s="35" t="s">
        <v>11</v>
      </c>
      <c r="O48" s="35" t="s">
        <v>11</v>
      </c>
    </row>
    <row r="49" spans="2:15" ht="38.25" outlineLevel="1">
      <c r="B49" s="37" t="s">
        <v>63</v>
      </c>
      <c r="C49" s="38" t="s">
        <v>43</v>
      </c>
      <c r="D49" s="39">
        <v>0</v>
      </c>
      <c r="E49" s="39">
        <v>0</v>
      </c>
      <c r="F49" s="40">
        <f>IF(E49="-","-",IF(D49=E49,1,IF(D49=0,120%,E49/D49)))</f>
        <v>1</v>
      </c>
      <c r="G49" s="38" t="s">
        <v>60</v>
      </c>
      <c r="H49" s="41">
        <f t="shared" ref="H49:H50" si="8">L49</f>
        <v>2</v>
      </c>
      <c r="I49" s="41">
        <f t="shared" ref="I49:I50" si="9">IF(F49="-","-",IF(G49="прямая",IF(F49&gt;120%,J49,IF(F49&lt;80%,N49,L49)),IF(F49&lt;80%,J49,IF(F49&gt;120%,N49,L49))))</f>
        <v>2</v>
      </c>
      <c r="J49" s="38">
        <v>1</v>
      </c>
      <c r="K49" s="38" t="str">
        <f>IF($G49="прямая","гр.5&gt;120%",IF($G49="обратная","гр.5&lt;80%","???"))</f>
        <v>гр.5&lt;80%</v>
      </c>
      <c r="L49" s="38">
        <v>2</v>
      </c>
      <c r="M49" s="38" t="s">
        <v>45</v>
      </c>
      <c r="N49" s="38">
        <v>3</v>
      </c>
      <c r="O49" s="38" t="str">
        <f t="shared" ref="O49:O50" si="10">IF($G49="прямая","гр.5&lt;80%",IF($G49="обратная","гр.5&gt;120%","???"))</f>
        <v>гр.5&gt;120%</v>
      </c>
    </row>
    <row r="50" spans="2:15" ht="51" outlineLevel="1">
      <c r="B50" s="37" t="s">
        <v>64</v>
      </c>
      <c r="C50" s="38" t="s">
        <v>43</v>
      </c>
      <c r="D50" s="39">
        <v>0</v>
      </c>
      <c r="E50" s="39">
        <v>0</v>
      </c>
      <c r="F50" s="40">
        <f>IF(E50="-","-",IF(D50=E50,1,IF(D50=0,120%,E50/D50)))</f>
        <v>1</v>
      </c>
      <c r="G50" s="38" t="s">
        <v>60</v>
      </c>
      <c r="H50" s="41">
        <f t="shared" si="8"/>
        <v>2</v>
      </c>
      <c r="I50" s="41">
        <f t="shared" si="9"/>
        <v>2</v>
      </c>
      <c r="J50" s="38">
        <v>1</v>
      </c>
      <c r="K50" s="38" t="str">
        <f>IF($G50="прямая","гр.5&gt;120%",IF($G50="обратная","гр.5&lt;80%","???"))</f>
        <v>гр.5&lt;80%</v>
      </c>
      <c r="L50" s="38">
        <v>2</v>
      </c>
      <c r="M50" s="38" t="s">
        <v>45</v>
      </c>
      <c r="N50" s="38">
        <v>3</v>
      </c>
      <c r="O50" s="38" t="str">
        <f t="shared" si="10"/>
        <v>гр.5&gt;120%</v>
      </c>
    </row>
    <row r="51" spans="2:15" s="15" customFormat="1">
      <c r="B51" s="16" t="s">
        <v>65</v>
      </c>
      <c r="C51" s="13" t="s">
        <v>11</v>
      </c>
      <c r="D51" s="13" t="s">
        <v>11</v>
      </c>
      <c r="E51" s="13" t="s">
        <v>11</v>
      </c>
      <c r="F51" s="13" t="s">
        <v>11</v>
      </c>
      <c r="G51" s="13" t="s">
        <v>11</v>
      </c>
      <c r="H51" s="47">
        <f>AVERAGE(H33,H40,H44,H45,H46,H48)</f>
        <v>2</v>
      </c>
      <c r="I51" s="47">
        <f>AVERAGE(I33,I40,I44,I45,I46,I48)</f>
        <v>2</v>
      </c>
      <c r="J51" s="13" t="s">
        <v>11</v>
      </c>
      <c r="K51" s="13" t="s">
        <v>11</v>
      </c>
      <c r="L51" s="13" t="s">
        <v>11</v>
      </c>
      <c r="M51" s="13" t="s">
        <v>11</v>
      </c>
      <c r="N51" s="13" t="s">
        <v>11</v>
      </c>
      <c r="O51" s="13" t="s">
        <v>11</v>
      </c>
    </row>
    <row r="52" spans="2:15" s="15" customFormat="1" ht="15">
      <c r="B52" s="30" t="s">
        <v>66</v>
      </c>
      <c r="C52" s="32"/>
      <c r="D52" s="32"/>
      <c r="E52" s="32"/>
      <c r="F52" s="32"/>
      <c r="G52" s="32"/>
      <c r="H52" s="32"/>
      <c r="I52" s="32"/>
      <c r="J52" s="48"/>
      <c r="K52" s="48"/>
      <c r="L52" s="48"/>
      <c r="M52" s="48"/>
      <c r="N52" s="48"/>
      <c r="O52" s="49"/>
    </row>
    <row r="53" spans="2:15" s="15" customFormat="1" ht="25.5">
      <c r="B53" s="50" t="s">
        <v>67</v>
      </c>
      <c r="C53" s="45" t="s">
        <v>11</v>
      </c>
      <c r="D53" s="45" t="s">
        <v>11</v>
      </c>
      <c r="E53" s="45" t="s">
        <v>11</v>
      </c>
      <c r="F53" s="45" t="s">
        <v>11</v>
      </c>
      <c r="G53" s="45" t="s">
        <v>11</v>
      </c>
      <c r="H53" s="36">
        <f>IFERROR(AVERAGE(H54:H55,H58),"-")</f>
        <v>0.5</v>
      </c>
      <c r="I53" s="36">
        <f>IFERROR(AVERAGE(I54:I55,I58),"-")</f>
        <v>0.5</v>
      </c>
      <c r="J53" s="51" t="s">
        <v>11</v>
      </c>
      <c r="K53" s="45" t="s">
        <v>11</v>
      </c>
      <c r="L53" s="51" t="s">
        <v>11</v>
      </c>
      <c r="M53" s="45" t="s">
        <v>11</v>
      </c>
      <c r="N53" s="51" t="s">
        <v>11</v>
      </c>
      <c r="O53" s="45" t="s">
        <v>11</v>
      </c>
    </row>
    <row r="54" spans="2:15" ht="38.25" outlineLevel="1">
      <c r="B54" s="37" t="s">
        <v>68</v>
      </c>
      <c r="C54" s="38" t="s">
        <v>69</v>
      </c>
      <c r="D54" s="8">
        <v>0</v>
      </c>
      <c r="E54" s="8">
        <v>0</v>
      </c>
      <c r="F54" s="40">
        <f>IF(E54="-","-",IF(D54=E54,1,IF(D54=0,120%,E54/D54)))</f>
        <v>1</v>
      </c>
      <c r="G54" s="38" t="s">
        <v>60</v>
      </c>
      <c r="H54" s="41">
        <f t="shared" ref="H54" si="11">L54</f>
        <v>0.5</v>
      </c>
      <c r="I54" s="41">
        <f>IF(F54="-","-",IF(G54="прямая",IF(F54&gt;120%,J54,IF(F54&lt;80%,N54,L54)),IF(F54&lt;80%,J54,IF(F54&gt;120%,N54,L54))))</f>
        <v>0.5</v>
      </c>
      <c r="J54" s="52">
        <v>0.25</v>
      </c>
      <c r="K54" s="38" t="str">
        <f>IF($G54="прямая","гр.5&gt;120%",IF($G54="обратная","гр.5&lt;80%","???"))</f>
        <v>гр.5&lt;80%</v>
      </c>
      <c r="L54" s="52">
        <v>0.5</v>
      </c>
      <c r="M54" s="38" t="s">
        <v>45</v>
      </c>
      <c r="N54" s="52">
        <v>0.75</v>
      </c>
      <c r="O54" s="38" t="str">
        <f>IF($G54="прямая","гр.5&lt;80%",IF($G54="обратная","гр.5&gt;120%","???"))</f>
        <v>гр.5&gt;120%</v>
      </c>
    </row>
    <row r="55" spans="2:15" ht="25.5" outlineLevel="1">
      <c r="B55" s="37" t="s">
        <v>70</v>
      </c>
      <c r="C55" s="38" t="s">
        <v>11</v>
      </c>
      <c r="D55" s="52" t="s">
        <v>11</v>
      </c>
      <c r="E55" s="52" t="s">
        <v>11</v>
      </c>
      <c r="F55" s="38" t="s">
        <v>11</v>
      </c>
      <c r="G55" s="38" t="s">
        <v>11</v>
      </c>
      <c r="H55" s="41">
        <f>IFERROR(AVERAGE(H56:H57),"-")</f>
        <v>0.5</v>
      </c>
      <c r="I55" s="41">
        <f>IFERROR(AVERAGE(I56:I57),"-")</f>
        <v>0.5</v>
      </c>
      <c r="J55" s="52" t="s">
        <v>11</v>
      </c>
      <c r="K55" s="38" t="s">
        <v>11</v>
      </c>
      <c r="L55" s="52" t="s">
        <v>11</v>
      </c>
      <c r="M55" s="38" t="s">
        <v>11</v>
      </c>
      <c r="N55" s="52" t="s">
        <v>11</v>
      </c>
      <c r="O55" s="38" t="s">
        <v>11</v>
      </c>
    </row>
    <row r="56" spans="2:15" ht="25.5" outlineLevel="1">
      <c r="B56" s="37" t="s">
        <v>71</v>
      </c>
      <c r="C56" s="38" t="s">
        <v>69</v>
      </c>
      <c r="D56" s="8">
        <v>0</v>
      </c>
      <c r="E56" s="8">
        <v>0</v>
      </c>
      <c r="F56" s="40">
        <f>IF(E56="-","-",IF(D56=E56,1,IF(D56=0,120%,E56/D56)))</f>
        <v>1</v>
      </c>
      <c r="G56" s="38" t="s">
        <v>60</v>
      </c>
      <c r="H56" s="41">
        <f t="shared" ref="H56:H59" si="12">L56</f>
        <v>0.5</v>
      </c>
      <c r="I56" s="41">
        <f t="shared" ref="I56:I59" si="13">IF(F56="-","-",IF(G56="прямая",IF(F56&gt;120%,J56,IF(F56&lt;80%,N56,L56)),IF(F56&lt;80%,J56,IF(F56&gt;120%,N56,L56))))</f>
        <v>0.5</v>
      </c>
      <c r="J56" s="52">
        <v>0.25</v>
      </c>
      <c r="K56" s="38" t="str">
        <f t="shared" ref="K56:K59" si="14">IF($G56="прямая","гр.5&gt;120%",IF($G56="обратная","гр.5&lt;80%","???"))</f>
        <v>гр.5&lt;80%</v>
      </c>
      <c r="L56" s="52">
        <v>0.5</v>
      </c>
      <c r="M56" s="38" t="s">
        <v>45</v>
      </c>
      <c r="N56" s="52">
        <v>0.75</v>
      </c>
      <c r="O56" s="38" t="str">
        <f t="shared" ref="O56:O59" si="15">IF($G56="прямая","гр.5&lt;80%",IF($G56="обратная","гр.5&gt;120%","???"))</f>
        <v>гр.5&gt;120%</v>
      </c>
    </row>
    <row r="57" spans="2:15" outlineLevel="1">
      <c r="B57" s="37" t="s">
        <v>72</v>
      </c>
      <c r="C57" s="38" t="s">
        <v>69</v>
      </c>
      <c r="D57" s="8">
        <v>0</v>
      </c>
      <c r="E57" s="8">
        <v>0</v>
      </c>
      <c r="F57" s="40">
        <f>IF(E57="-","-",IF(D57=E57,1,IF(D57=0,120%,E57/D57)))</f>
        <v>1</v>
      </c>
      <c r="G57" s="38" t="s">
        <v>60</v>
      </c>
      <c r="H57" s="41">
        <f t="shared" si="12"/>
        <v>0.5</v>
      </c>
      <c r="I57" s="41">
        <f t="shared" si="13"/>
        <v>0.5</v>
      </c>
      <c r="J57" s="52">
        <v>0.25</v>
      </c>
      <c r="K57" s="38" t="str">
        <f t="shared" si="14"/>
        <v>гр.5&lt;80%</v>
      </c>
      <c r="L57" s="52">
        <v>0.5</v>
      </c>
      <c r="M57" s="38" t="s">
        <v>45</v>
      </c>
      <c r="N57" s="52">
        <v>0.75</v>
      </c>
      <c r="O57" s="38" t="str">
        <f t="shared" si="15"/>
        <v>гр.5&gt;120%</v>
      </c>
    </row>
    <row r="58" spans="2:15" ht="51" outlineLevel="1">
      <c r="B58" s="37" t="s">
        <v>73</v>
      </c>
      <c r="C58" s="38" t="s">
        <v>43</v>
      </c>
      <c r="D58" s="39">
        <v>0</v>
      </c>
      <c r="E58" s="39">
        <v>0</v>
      </c>
      <c r="F58" s="40">
        <f>IF(E58="-","-",IF(D58=E58,1,IF(D58=0,120%,E58/D58)))</f>
        <v>1</v>
      </c>
      <c r="G58" s="38" t="s">
        <v>60</v>
      </c>
      <c r="H58" s="41">
        <f t="shared" si="12"/>
        <v>0.5</v>
      </c>
      <c r="I58" s="41">
        <f t="shared" si="13"/>
        <v>0.5</v>
      </c>
      <c r="J58" s="52">
        <v>0.25</v>
      </c>
      <c r="K58" s="38" t="str">
        <f t="shared" si="14"/>
        <v>гр.5&lt;80%</v>
      </c>
      <c r="L58" s="52">
        <v>0.5</v>
      </c>
      <c r="M58" s="38" t="s">
        <v>45</v>
      </c>
      <c r="N58" s="52">
        <v>0.75</v>
      </c>
      <c r="O58" s="38" t="str">
        <f t="shared" si="15"/>
        <v>гр.5&gt;120%</v>
      </c>
    </row>
    <row r="59" spans="2:15" s="15" customFormat="1" ht="25.5">
      <c r="B59" s="50" t="s">
        <v>74</v>
      </c>
      <c r="C59" s="45" t="s">
        <v>11</v>
      </c>
      <c r="D59" s="46">
        <f>D60</f>
        <v>0</v>
      </c>
      <c r="E59" s="46">
        <f>E60</f>
        <v>0</v>
      </c>
      <c r="F59" s="44">
        <f>IF(E59="-","-",IF(D59=E59,1,IF(D59=0,120%,E59/D59)))</f>
        <v>1</v>
      </c>
      <c r="G59" s="45" t="s">
        <v>60</v>
      </c>
      <c r="H59" s="36">
        <f t="shared" si="12"/>
        <v>0.5</v>
      </c>
      <c r="I59" s="36">
        <f t="shared" si="13"/>
        <v>0.5</v>
      </c>
      <c r="J59" s="51">
        <v>0.25</v>
      </c>
      <c r="K59" s="38" t="str">
        <f t="shared" si="14"/>
        <v>гр.5&lt;80%</v>
      </c>
      <c r="L59" s="51">
        <v>0.5</v>
      </c>
      <c r="M59" s="45" t="s">
        <v>45</v>
      </c>
      <c r="N59" s="51">
        <v>0.75</v>
      </c>
      <c r="O59" s="38" t="str">
        <f t="shared" si="15"/>
        <v>гр.5&gt;120%</v>
      </c>
    </row>
    <row r="60" spans="2:15" ht="25.5" outlineLevel="1">
      <c r="B60" s="37" t="s">
        <v>75</v>
      </c>
      <c r="C60" s="38" t="s">
        <v>43</v>
      </c>
      <c r="D60" s="39">
        <v>0</v>
      </c>
      <c r="E60" s="39">
        <v>0</v>
      </c>
      <c r="F60" s="35" t="s">
        <v>11</v>
      </c>
      <c r="G60" s="35" t="s">
        <v>11</v>
      </c>
      <c r="H60" s="35" t="s">
        <v>11</v>
      </c>
      <c r="I60" s="35" t="s">
        <v>11</v>
      </c>
      <c r="J60" s="35" t="s">
        <v>11</v>
      </c>
      <c r="K60" s="35" t="s">
        <v>11</v>
      </c>
      <c r="L60" s="35" t="s">
        <v>11</v>
      </c>
      <c r="M60" s="35" t="s">
        <v>11</v>
      </c>
      <c r="N60" s="35" t="s">
        <v>11</v>
      </c>
      <c r="O60" s="35" t="s">
        <v>11</v>
      </c>
    </row>
    <row r="61" spans="2:15" s="15" customFormat="1" ht="25.5">
      <c r="B61" s="50" t="s">
        <v>76</v>
      </c>
      <c r="C61" s="35" t="s">
        <v>11</v>
      </c>
      <c r="D61" s="35" t="s">
        <v>11</v>
      </c>
      <c r="E61" s="35" t="s">
        <v>11</v>
      </c>
      <c r="F61" s="53" t="s">
        <v>11</v>
      </c>
      <c r="G61" s="35" t="s">
        <v>11</v>
      </c>
      <c r="H61" s="36">
        <f>AVERAGE(H62,H63)</f>
        <v>0.5</v>
      </c>
      <c r="I61" s="36">
        <f>AVERAGE(I62,I63)</f>
        <v>0.5</v>
      </c>
      <c r="J61" s="51" t="s">
        <v>11</v>
      </c>
      <c r="K61" s="45" t="s">
        <v>11</v>
      </c>
      <c r="L61" s="51" t="s">
        <v>11</v>
      </c>
      <c r="M61" s="45" t="s">
        <v>11</v>
      </c>
      <c r="N61" s="51" t="s">
        <v>11</v>
      </c>
      <c r="O61" s="45" t="s">
        <v>11</v>
      </c>
    </row>
    <row r="62" spans="2:15" ht="25.5" outlineLevel="1">
      <c r="B62" s="37" t="s">
        <v>77</v>
      </c>
      <c r="C62" s="38" t="s">
        <v>54</v>
      </c>
      <c r="D62" s="8">
        <v>0</v>
      </c>
      <c r="E62" s="8">
        <v>0</v>
      </c>
      <c r="F62" s="40">
        <f>IF(E62="-","-",IF(D62=E62,1,IF(D62=0,120%,E62/D62)))</f>
        <v>1</v>
      </c>
      <c r="G62" s="38" t="s">
        <v>44</v>
      </c>
      <c r="H62" s="41">
        <f t="shared" ref="H62" si="16">L62</f>
        <v>0.5</v>
      </c>
      <c r="I62" s="41">
        <f t="shared" ref="I62:I64" si="17">IF(F62="-","-",IF(G62="прямая",IF(F62&gt;120%,J62,IF(F62&lt;80%,N62,L62)),IF(F62&lt;80%,J62,IF(F62&gt;120%,N62,L62))))</f>
        <v>0.5</v>
      </c>
      <c r="J62" s="52">
        <v>0.25</v>
      </c>
      <c r="K62" s="38" t="str">
        <f t="shared" ref="K62:K64" si="18">IF($G62="прямая","гр.5&gt;120%",IF($G62="обратная","гр.5&lt;80%","???"))</f>
        <v>гр.5&gt;120%</v>
      </c>
      <c r="L62" s="52">
        <v>0.5</v>
      </c>
      <c r="M62" s="38" t="s">
        <v>45</v>
      </c>
      <c r="N62" s="52">
        <v>0.75</v>
      </c>
      <c r="O62" s="38" t="str">
        <f t="shared" ref="O62:O64" si="19">IF($G62="прямая","гр.5&lt;80%",IF($G62="обратная","гр.5&gt;120%","???"))</f>
        <v>гр.5&lt;80%</v>
      </c>
    </row>
    <row r="63" spans="2:15" ht="51" outlineLevel="1">
      <c r="B63" s="37" t="s">
        <v>78</v>
      </c>
      <c r="C63" s="38" t="s">
        <v>43</v>
      </c>
      <c r="D63" s="39">
        <v>0</v>
      </c>
      <c r="E63" s="39">
        <v>0</v>
      </c>
      <c r="F63" s="54">
        <f>IF(E63="-","-",IF(D63=E63,1,IF(D63=0,120%,E63/D63)))</f>
        <v>1</v>
      </c>
      <c r="G63" s="38" t="s">
        <v>60</v>
      </c>
      <c r="H63" s="41">
        <f>L63</f>
        <v>0.5</v>
      </c>
      <c r="I63" s="41">
        <f t="shared" si="17"/>
        <v>0.5</v>
      </c>
      <c r="J63" s="52">
        <v>0.25</v>
      </c>
      <c r="K63" s="38" t="str">
        <f t="shared" si="18"/>
        <v>гр.5&lt;80%</v>
      </c>
      <c r="L63" s="52">
        <v>0.5</v>
      </c>
      <c r="M63" s="38" t="s">
        <v>45</v>
      </c>
      <c r="N63" s="52">
        <v>0.75</v>
      </c>
      <c r="O63" s="38" t="str">
        <f t="shared" si="19"/>
        <v>гр.5&gt;120%</v>
      </c>
    </row>
    <row r="64" spans="2:15" s="15" customFormat="1" ht="25.5">
      <c r="B64" s="50" t="s">
        <v>79</v>
      </c>
      <c r="C64" s="35" t="s">
        <v>43</v>
      </c>
      <c r="D64" s="46">
        <f>D65</f>
        <v>0</v>
      </c>
      <c r="E64" s="46">
        <f>E65</f>
        <v>0</v>
      </c>
      <c r="F64" s="44">
        <f>IF(E64="-","-",IF(D64=E64,1,IF(D64=0,120%,E64/D64)))</f>
        <v>1</v>
      </c>
      <c r="G64" s="45" t="s">
        <v>60</v>
      </c>
      <c r="H64" s="36">
        <f>L64</f>
        <v>0.2</v>
      </c>
      <c r="I64" s="36">
        <f t="shared" si="17"/>
        <v>0.2</v>
      </c>
      <c r="J64" s="55">
        <v>0.1</v>
      </c>
      <c r="K64" s="45" t="str">
        <f t="shared" si="18"/>
        <v>гр.5&lt;80%</v>
      </c>
      <c r="L64" s="55">
        <v>0.2</v>
      </c>
      <c r="M64" s="45" t="s">
        <v>45</v>
      </c>
      <c r="N64" s="55">
        <v>0.3</v>
      </c>
      <c r="O64" s="45" t="str">
        <f t="shared" si="19"/>
        <v>гр.5&gt;120%</v>
      </c>
    </row>
    <row r="65" spans="2:15" ht="38.25" outlineLevel="1">
      <c r="B65" s="37" t="s">
        <v>80</v>
      </c>
      <c r="C65" s="38" t="s">
        <v>43</v>
      </c>
      <c r="D65" s="39">
        <v>0</v>
      </c>
      <c r="E65" s="39">
        <v>0</v>
      </c>
      <c r="F65" s="35" t="s">
        <v>11</v>
      </c>
      <c r="G65" s="35" t="s">
        <v>11</v>
      </c>
      <c r="H65" s="35" t="s">
        <v>11</v>
      </c>
      <c r="I65" s="35" t="s">
        <v>11</v>
      </c>
      <c r="J65" s="35" t="s">
        <v>11</v>
      </c>
      <c r="K65" s="35" t="s">
        <v>11</v>
      </c>
      <c r="L65" s="35" t="s">
        <v>11</v>
      </c>
      <c r="M65" s="35" t="s">
        <v>11</v>
      </c>
      <c r="N65" s="35" t="s">
        <v>11</v>
      </c>
      <c r="O65" s="35" t="s">
        <v>11</v>
      </c>
    </row>
    <row r="66" spans="2:15" s="15" customFormat="1">
      <c r="B66" s="16" t="s">
        <v>81</v>
      </c>
      <c r="C66" s="13" t="s">
        <v>11</v>
      </c>
      <c r="D66" s="13" t="s">
        <v>11</v>
      </c>
      <c r="E66" s="13" t="s">
        <v>11</v>
      </c>
      <c r="F66" s="13" t="s">
        <v>11</v>
      </c>
      <c r="G66" s="13" t="s">
        <v>11</v>
      </c>
      <c r="H66" s="14">
        <f>AVERAGE(H53,H59,H61,H64)</f>
        <v>0.42499999999999999</v>
      </c>
      <c r="I66" s="14">
        <f>AVERAGE(I53,I59,I61,I64)</f>
        <v>0.42499999999999999</v>
      </c>
      <c r="J66" s="13" t="s">
        <v>11</v>
      </c>
      <c r="K66" s="13" t="s">
        <v>11</v>
      </c>
      <c r="L66" s="13" t="s">
        <v>11</v>
      </c>
      <c r="M66" s="13" t="s">
        <v>11</v>
      </c>
      <c r="N66" s="13" t="s">
        <v>11</v>
      </c>
      <c r="O66" s="13" t="s">
        <v>11</v>
      </c>
    </row>
    <row r="67" spans="2:15" s="15" customFormat="1" ht="15">
      <c r="B67" s="30" t="s">
        <v>82</v>
      </c>
      <c r="C67" s="32"/>
      <c r="D67" s="32"/>
      <c r="E67" s="32"/>
      <c r="F67" s="32"/>
      <c r="G67" s="32"/>
      <c r="H67" s="32"/>
      <c r="I67" s="32"/>
      <c r="J67" s="48" t="s">
        <v>11</v>
      </c>
      <c r="K67" s="48" t="s">
        <v>11</v>
      </c>
      <c r="L67" s="48" t="s">
        <v>11</v>
      </c>
      <c r="M67" s="48" t="s">
        <v>11</v>
      </c>
      <c r="N67" s="48" t="s">
        <v>11</v>
      </c>
      <c r="O67" s="49" t="s">
        <v>11</v>
      </c>
    </row>
    <row r="68" spans="2:15" s="15" customFormat="1" ht="25.5">
      <c r="B68" s="34" t="s">
        <v>83</v>
      </c>
      <c r="C68" s="35" t="s">
        <v>54</v>
      </c>
      <c r="D68" s="43">
        <v>0</v>
      </c>
      <c r="E68" s="43">
        <v>0</v>
      </c>
      <c r="F68" s="44">
        <f>IF(E68="-","-",IF(D68=E68,1,IF(D68=0,120%,E68/D68)))</f>
        <v>1</v>
      </c>
      <c r="G68" s="35" t="s">
        <v>44</v>
      </c>
      <c r="H68" s="36">
        <f t="shared" ref="H68" si="20">L68</f>
        <v>2</v>
      </c>
      <c r="I68" s="36">
        <f>IF(F68="-","-",IF(G68="прямая",IF(F68&gt;120%,J68,IF(F68&lt;80%,N68,L68)),IF(F68&lt;80%,J68,IF(F68&gt;120%,N68,L68))))</f>
        <v>2</v>
      </c>
      <c r="J68" s="35">
        <v>1</v>
      </c>
      <c r="K68" s="35" t="str">
        <f>IF($G68="прямая","гр.5&gt;120%",IF($G68="обратная","гр.5&lt;80%","???"))</f>
        <v>гр.5&gt;120%</v>
      </c>
      <c r="L68" s="35">
        <v>2</v>
      </c>
      <c r="M68" s="45" t="s">
        <v>45</v>
      </c>
      <c r="N68" s="35">
        <v>3</v>
      </c>
      <c r="O68" s="45" t="str">
        <f>IF($G68="прямая","гр.5&lt;80%",IF($G68="обратная","гр.5&gt;120%","???"))</f>
        <v>гр.5&lt;80%</v>
      </c>
    </row>
    <row r="69" spans="2:15" s="15" customFormat="1">
      <c r="B69" s="50" t="s">
        <v>84</v>
      </c>
      <c r="C69" s="35" t="s">
        <v>11</v>
      </c>
      <c r="D69" s="35" t="s">
        <v>11</v>
      </c>
      <c r="E69" s="35" t="s">
        <v>11</v>
      </c>
      <c r="F69" s="53" t="s">
        <v>11</v>
      </c>
      <c r="G69" s="35" t="s">
        <v>11</v>
      </c>
      <c r="H69" s="36">
        <f>AVERAGE(H70:H75)</f>
        <v>2</v>
      </c>
      <c r="I69" s="36">
        <f>AVERAGE(I70:I75)</f>
        <v>2</v>
      </c>
      <c r="J69" s="35" t="s">
        <v>11</v>
      </c>
      <c r="K69" s="35" t="s">
        <v>11</v>
      </c>
      <c r="L69" s="35" t="s">
        <v>11</v>
      </c>
      <c r="M69" s="35" t="s">
        <v>11</v>
      </c>
      <c r="N69" s="35" t="s">
        <v>11</v>
      </c>
      <c r="O69" s="35" t="s">
        <v>11</v>
      </c>
    </row>
    <row r="70" spans="2:15" ht="38.25" outlineLevel="1">
      <c r="B70" s="37" t="s">
        <v>85</v>
      </c>
      <c r="C70" s="38" t="s">
        <v>43</v>
      </c>
      <c r="D70" s="39">
        <v>0</v>
      </c>
      <c r="E70" s="39">
        <v>0</v>
      </c>
      <c r="F70" s="40">
        <f t="shared" ref="F70:F75" si="21">IF(E70="-","-",IF(D70=E70,1,IF(D70=0,120%,E70/D70)))</f>
        <v>1</v>
      </c>
      <c r="G70" s="38" t="s">
        <v>60</v>
      </c>
      <c r="H70" s="41">
        <f t="shared" ref="H70:H75" si="22">L70</f>
        <v>2</v>
      </c>
      <c r="I70" s="41">
        <f t="shared" ref="I70:I75" si="23">IF(F70="-","-",IF(G70="прямая",IF(F70&gt;120%,J70,IF(F70&lt;80%,N70,L70)),IF(F70&lt;80%,J70,IF(F70&gt;120%,N70,L70))))</f>
        <v>2</v>
      </c>
      <c r="J70" s="38">
        <v>1</v>
      </c>
      <c r="K70" s="38" t="str">
        <f>IF($G70="прямая","гр.5&gt;120%",IF($G70="обратная","гр.5&lt;80%","???"))</f>
        <v>гр.5&lt;80%</v>
      </c>
      <c r="L70" s="38">
        <v>2</v>
      </c>
      <c r="M70" s="38" t="s">
        <v>45</v>
      </c>
      <c r="N70" s="38">
        <v>3</v>
      </c>
      <c r="O70" s="38" t="str">
        <f t="shared" ref="O70:O75" si="24">IF($G70="прямая","гр.5&lt;80%",IF($G70="обратная","гр.5&gt;120%","???"))</f>
        <v>гр.5&gt;120%</v>
      </c>
    </row>
    <row r="71" spans="2:15" ht="38.25" outlineLevel="1">
      <c r="B71" s="37" t="s">
        <v>86</v>
      </c>
      <c r="C71" s="38" t="s">
        <v>43</v>
      </c>
      <c r="D71" s="39">
        <v>0</v>
      </c>
      <c r="E71" s="39">
        <v>0</v>
      </c>
      <c r="F71" s="40">
        <f t="shared" si="21"/>
        <v>1</v>
      </c>
      <c r="G71" s="38" t="s">
        <v>44</v>
      </c>
      <c r="H71" s="41">
        <f t="shared" si="22"/>
        <v>2</v>
      </c>
      <c r="I71" s="41">
        <f t="shared" si="23"/>
        <v>2</v>
      </c>
      <c r="J71" s="38">
        <v>1</v>
      </c>
      <c r="K71" s="38" t="str">
        <f t="shared" ref="K71:K82" si="25">IF($G71="прямая","гр.5&gt;120%",IF($G71="обратная","гр.5&lt;80%","???"))</f>
        <v>гр.5&gt;120%</v>
      </c>
      <c r="L71" s="38">
        <v>2</v>
      </c>
      <c r="M71" s="38" t="s">
        <v>45</v>
      </c>
      <c r="N71" s="38">
        <v>3</v>
      </c>
      <c r="O71" s="38" t="str">
        <f t="shared" si="24"/>
        <v>гр.5&lt;80%</v>
      </c>
    </row>
    <row r="72" spans="2:15" ht="51" outlineLevel="1">
      <c r="B72" s="37" t="s">
        <v>87</v>
      </c>
      <c r="C72" s="38" t="s">
        <v>43</v>
      </c>
      <c r="D72" s="39">
        <v>0</v>
      </c>
      <c r="E72" s="39">
        <v>0</v>
      </c>
      <c r="F72" s="40">
        <f t="shared" si="21"/>
        <v>1</v>
      </c>
      <c r="G72" s="38" t="s">
        <v>60</v>
      </c>
      <c r="H72" s="41">
        <f t="shared" si="22"/>
        <v>2</v>
      </c>
      <c r="I72" s="41">
        <f t="shared" si="23"/>
        <v>2</v>
      </c>
      <c r="J72" s="38">
        <v>1</v>
      </c>
      <c r="K72" s="38" t="str">
        <f t="shared" si="25"/>
        <v>гр.5&lt;80%</v>
      </c>
      <c r="L72" s="38">
        <v>2</v>
      </c>
      <c r="M72" s="38" t="s">
        <v>45</v>
      </c>
      <c r="N72" s="38">
        <v>3</v>
      </c>
      <c r="O72" s="38" t="str">
        <f t="shared" si="24"/>
        <v>гр.5&gt;120%</v>
      </c>
    </row>
    <row r="73" spans="2:15" ht="51" outlineLevel="1">
      <c r="B73" s="37" t="s">
        <v>88</v>
      </c>
      <c r="C73" s="38" t="s">
        <v>43</v>
      </c>
      <c r="D73" s="39">
        <v>0</v>
      </c>
      <c r="E73" s="39">
        <v>0</v>
      </c>
      <c r="F73" s="40">
        <f t="shared" si="21"/>
        <v>1</v>
      </c>
      <c r="G73" s="38" t="s">
        <v>60</v>
      </c>
      <c r="H73" s="41">
        <f t="shared" si="22"/>
        <v>2</v>
      </c>
      <c r="I73" s="41">
        <f t="shared" si="23"/>
        <v>2</v>
      </c>
      <c r="J73" s="38">
        <v>1</v>
      </c>
      <c r="K73" s="38" t="str">
        <f t="shared" si="25"/>
        <v>гр.5&lt;80%</v>
      </c>
      <c r="L73" s="38">
        <v>2</v>
      </c>
      <c r="M73" s="38" t="s">
        <v>45</v>
      </c>
      <c r="N73" s="38">
        <v>3</v>
      </c>
      <c r="O73" s="38" t="str">
        <f t="shared" si="24"/>
        <v>гр.5&gt;120%</v>
      </c>
    </row>
    <row r="74" spans="2:15" ht="38.25" outlineLevel="1">
      <c r="B74" s="37" t="s">
        <v>89</v>
      </c>
      <c r="C74" s="38" t="s">
        <v>43</v>
      </c>
      <c r="D74" s="39">
        <v>0</v>
      </c>
      <c r="E74" s="39">
        <v>0</v>
      </c>
      <c r="F74" s="40">
        <f t="shared" si="21"/>
        <v>1</v>
      </c>
      <c r="G74" s="38" t="s">
        <v>44</v>
      </c>
      <c r="H74" s="41">
        <f t="shared" si="22"/>
        <v>2</v>
      </c>
      <c r="I74" s="41">
        <f t="shared" si="23"/>
        <v>2</v>
      </c>
      <c r="J74" s="38">
        <v>1</v>
      </c>
      <c r="K74" s="38" t="str">
        <f t="shared" si="25"/>
        <v>гр.5&gt;120%</v>
      </c>
      <c r="L74" s="38">
        <v>2</v>
      </c>
      <c r="M74" s="38" t="s">
        <v>45</v>
      </c>
      <c r="N74" s="38">
        <v>3</v>
      </c>
      <c r="O74" s="38" t="str">
        <f t="shared" si="24"/>
        <v>гр.5&lt;80%</v>
      </c>
    </row>
    <row r="75" spans="2:15" ht="25.5" outlineLevel="1">
      <c r="B75" s="37" t="s">
        <v>90</v>
      </c>
      <c r="C75" s="38" t="s">
        <v>9</v>
      </c>
      <c r="D75" s="8">
        <v>0</v>
      </c>
      <c r="E75" s="8">
        <v>0</v>
      </c>
      <c r="F75" s="40">
        <f t="shared" si="21"/>
        <v>1</v>
      </c>
      <c r="G75" s="38" t="s">
        <v>44</v>
      </c>
      <c r="H75" s="41">
        <f t="shared" si="22"/>
        <v>2</v>
      </c>
      <c r="I75" s="41">
        <f t="shared" si="23"/>
        <v>2</v>
      </c>
      <c r="J75" s="38">
        <v>1</v>
      </c>
      <c r="K75" s="38" t="str">
        <f t="shared" si="25"/>
        <v>гр.5&gt;120%</v>
      </c>
      <c r="L75" s="38">
        <v>2</v>
      </c>
      <c r="M75" s="38" t="s">
        <v>45</v>
      </c>
      <c r="N75" s="38">
        <v>3</v>
      </c>
      <c r="O75" s="38" t="str">
        <f t="shared" si="24"/>
        <v>гр.5&lt;80%</v>
      </c>
    </row>
    <row r="76" spans="2:15" s="15" customFormat="1">
      <c r="B76" s="50" t="s">
        <v>91</v>
      </c>
      <c r="C76" s="35" t="s">
        <v>11</v>
      </c>
      <c r="D76" s="35" t="s">
        <v>11</v>
      </c>
      <c r="E76" s="35" t="s">
        <v>11</v>
      </c>
      <c r="F76" s="53" t="s">
        <v>11</v>
      </c>
      <c r="G76" s="35" t="s">
        <v>11</v>
      </c>
      <c r="H76" s="36">
        <f>AVERAGE(H77:H78)</f>
        <v>2</v>
      </c>
      <c r="I76" s="36">
        <f>AVERAGE(I77:I78)</f>
        <v>2</v>
      </c>
      <c r="J76" s="35" t="s">
        <v>11</v>
      </c>
      <c r="K76" s="35" t="s">
        <v>11</v>
      </c>
      <c r="L76" s="35" t="s">
        <v>11</v>
      </c>
      <c r="M76" s="35" t="s">
        <v>11</v>
      </c>
      <c r="N76" s="35" t="s">
        <v>11</v>
      </c>
      <c r="O76" s="35" t="s">
        <v>11</v>
      </c>
    </row>
    <row r="77" spans="2:15" ht="25.5" outlineLevel="1">
      <c r="B77" s="37" t="s">
        <v>92</v>
      </c>
      <c r="C77" s="38" t="s">
        <v>69</v>
      </c>
      <c r="D77" s="8">
        <v>0</v>
      </c>
      <c r="E77" s="8">
        <v>0</v>
      </c>
      <c r="F77" s="40">
        <f>IF(E77="-","-",IF(D77=E77,1,IF(D77=0,120%,E77/D77)))</f>
        <v>1</v>
      </c>
      <c r="G77" s="38" t="s">
        <v>60</v>
      </c>
      <c r="H77" s="41">
        <f t="shared" ref="H77" si="26">L77</f>
        <v>2</v>
      </c>
      <c r="I77" s="41">
        <f>IF(F77="-","-",IF(G77="прямая",IF(F77&gt;120%,J77,IF(F77&lt;80%,N77,L77)),IF(F77&lt;80%,J77,IF(F77&gt;120%,N77,L77))))</f>
        <v>2</v>
      </c>
      <c r="J77" s="38">
        <v>1</v>
      </c>
      <c r="K77" s="38" t="str">
        <f t="shared" si="25"/>
        <v>гр.5&lt;80%</v>
      </c>
      <c r="L77" s="38">
        <v>2</v>
      </c>
      <c r="M77" s="38" t="s">
        <v>45</v>
      </c>
      <c r="N77" s="38">
        <v>3</v>
      </c>
      <c r="O77" s="38" t="str">
        <f>IF($G77="прямая","гр.5&lt;80%",IF($G77="обратная","гр.5&gt;120%","???"))</f>
        <v>гр.5&gt;120%</v>
      </c>
    </row>
    <row r="78" spans="2:15" ht="25.5" outlineLevel="1">
      <c r="B78" s="37" t="s">
        <v>93</v>
      </c>
      <c r="C78" s="38" t="s">
        <v>11</v>
      </c>
      <c r="D78" s="38" t="s">
        <v>11</v>
      </c>
      <c r="E78" s="38" t="s">
        <v>11</v>
      </c>
      <c r="F78" s="38" t="s">
        <v>11</v>
      </c>
      <c r="G78" s="38" t="s">
        <v>11</v>
      </c>
      <c r="H78" s="41">
        <f>AVERAGE(H79:H81)</f>
        <v>2</v>
      </c>
      <c r="I78" s="41">
        <f>AVERAGE(I79:I81)</f>
        <v>2</v>
      </c>
      <c r="J78" s="38" t="s">
        <v>11</v>
      </c>
      <c r="K78" s="38" t="s">
        <v>11</v>
      </c>
      <c r="L78" s="38" t="s">
        <v>11</v>
      </c>
      <c r="M78" s="38" t="s">
        <v>11</v>
      </c>
      <c r="N78" s="38" t="s">
        <v>11</v>
      </c>
      <c r="O78" s="38" t="s">
        <v>11</v>
      </c>
    </row>
    <row r="79" spans="2:15" outlineLevel="1">
      <c r="B79" s="37" t="s">
        <v>94</v>
      </c>
      <c r="C79" s="38" t="s">
        <v>95</v>
      </c>
      <c r="D79" s="8">
        <v>0</v>
      </c>
      <c r="E79" s="8">
        <v>0</v>
      </c>
      <c r="F79" s="40">
        <f>IF(E79="-","-",IF(D79=E79,1,IF(D79=0,120%,E79/D79)))</f>
        <v>1</v>
      </c>
      <c r="G79" s="38" t="s">
        <v>44</v>
      </c>
      <c r="H79" s="41">
        <f t="shared" ref="H79:H82" si="27">L79</f>
        <v>2</v>
      </c>
      <c r="I79" s="41">
        <f t="shared" ref="I79:I82" si="28">IF(F79="-","-",IF(G79="прямая",IF(F79&gt;120%,J79,IF(F79&lt;80%,N79,L79)),IF(F79&lt;80%,J79,IF(F79&gt;120%,N79,L79))))</f>
        <v>2</v>
      </c>
      <c r="J79" s="38">
        <v>1</v>
      </c>
      <c r="K79" s="38" t="str">
        <f t="shared" si="25"/>
        <v>гр.5&gt;120%</v>
      </c>
      <c r="L79" s="38">
        <v>2</v>
      </c>
      <c r="M79" s="38" t="s">
        <v>45</v>
      </c>
      <c r="N79" s="38">
        <v>3</v>
      </c>
      <c r="O79" s="38" t="str">
        <f t="shared" ref="O79:O82" si="29">IF($G79="прямая","гр.5&lt;80%",IF($G79="обратная","гр.5&gt;120%","???"))</f>
        <v>гр.5&lt;80%</v>
      </c>
    </row>
    <row r="80" spans="2:15" outlineLevel="1">
      <c r="B80" s="37" t="s">
        <v>96</v>
      </c>
      <c r="C80" s="38" t="s">
        <v>95</v>
      </c>
      <c r="D80" s="8">
        <v>0</v>
      </c>
      <c r="E80" s="8">
        <v>0</v>
      </c>
      <c r="F80" s="40">
        <f>IF(E80="-","-",IF(D80=E80,1,IF(D80=0,120%,E80/D80)))</f>
        <v>1</v>
      </c>
      <c r="G80" s="38" t="s">
        <v>44</v>
      </c>
      <c r="H80" s="41">
        <f t="shared" si="27"/>
        <v>2</v>
      </c>
      <c r="I80" s="41">
        <f t="shared" si="28"/>
        <v>2</v>
      </c>
      <c r="J80" s="38">
        <v>1</v>
      </c>
      <c r="K80" s="38" t="str">
        <f t="shared" si="25"/>
        <v>гр.5&gt;120%</v>
      </c>
      <c r="L80" s="38">
        <v>2</v>
      </c>
      <c r="M80" s="38" t="s">
        <v>45</v>
      </c>
      <c r="N80" s="38">
        <v>3</v>
      </c>
      <c r="O80" s="38" t="str">
        <f t="shared" si="29"/>
        <v>гр.5&lt;80%</v>
      </c>
    </row>
    <row r="81" spans="2:15" outlineLevel="1">
      <c r="B81" s="9" t="s">
        <v>97</v>
      </c>
      <c r="C81" s="38" t="s">
        <v>95</v>
      </c>
      <c r="D81" s="8">
        <v>0</v>
      </c>
      <c r="E81" s="8">
        <v>0</v>
      </c>
      <c r="F81" s="40">
        <f>IF(E81="-","-",IF(D81=E81,1,IF(D81=0,120%,E81/D81)))</f>
        <v>1</v>
      </c>
      <c r="G81" s="38" t="s">
        <v>44</v>
      </c>
      <c r="H81" s="41">
        <f t="shared" si="27"/>
        <v>2</v>
      </c>
      <c r="I81" s="41">
        <f t="shared" si="28"/>
        <v>2</v>
      </c>
      <c r="J81" s="38">
        <v>1</v>
      </c>
      <c r="K81" s="38" t="str">
        <f t="shared" si="25"/>
        <v>гр.5&gt;120%</v>
      </c>
      <c r="L81" s="38">
        <v>2</v>
      </c>
      <c r="M81" s="38" t="s">
        <v>45</v>
      </c>
      <c r="N81" s="38">
        <v>3</v>
      </c>
      <c r="O81" s="38" t="str">
        <f t="shared" si="29"/>
        <v>гр.5&lt;80%</v>
      </c>
    </row>
    <row r="82" spans="2:15" s="15" customFormat="1">
      <c r="B82" s="50" t="s">
        <v>98</v>
      </c>
      <c r="C82" s="35" t="s">
        <v>95</v>
      </c>
      <c r="D82" s="36">
        <f>D83</f>
        <v>0</v>
      </c>
      <c r="E82" s="36">
        <f>E83</f>
        <v>0</v>
      </c>
      <c r="F82" s="44">
        <f>IF(E82="-","-",IF(D82=E82,1,IF(D82=0,120%,E82/D82)))</f>
        <v>1</v>
      </c>
      <c r="G82" s="45" t="s">
        <v>60</v>
      </c>
      <c r="H82" s="36">
        <f t="shared" si="27"/>
        <v>2</v>
      </c>
      <c r="I82" s="36">
        <f t="shared" si="28"/>
        <v>2</v>
      </c>
      <c r="J82" s="38">
        <v>1</v>
      </c>
      <c r="K82" s="38" t="str">
        <f t="shared" si="25"/>
        <v>гр.5&lt;80%</v>
      </c>
      <c r="L82" s="38">
        <v>2</v>
      </c>
      <c r="M82" s="38" t="s">
        <v>45</v>
      </c>
      <c r="N82" s="38">
        <v>3</v>
      </c>
      <c r="O82" s="38" t="str">
        <f t="shared" si="29"/>
        <v>гр.5&gt;120%</v>
      </c>
    </row>
    <row r="83" spans="2:15" ht="25.5" outlineLevel="1">
      <c r="B83" s="37" t="s">
        <v>99</v>
      </c>
      <c r="C83" s="38" t="s">
        <v>95</v>
      </c>
      <c r="D83" s="8">
        <v>0</v>
      </c>
      <c r="E83" s="8">
        <v>0</v>
      </c>
      <c r="F83" s="35" t="s">
        <v>11</v>
      </c>
      <c r="G83" s="35" t="s">
        <v>11</v>
      </c>
      <c r="H83" s="35" t="s">
        <v>11</v>
      </c>
      <c r="I83" s="35" t="s">
        <v>11</v>
      </c>
      <c r="J83" s="35" t="s">
        <v>11</v>
      </c>
      <c r="K83" s="35" t="s">
        <v>11</v>
      </c>
      <c r="L83" s="35" t="s">
        <v>11</v>
      </c>
      <c r="M83" s="35" t="s">
        <v>11</v>
      </c>
      <c r="N83" s="35" t="s">
        <v>11</v>
      </c>
      <c r="O83" s="35" t="s">
        <v>11</v>
      </c>
    </row>
    <row r="84" spans="2:15" s="15" customFormat="1" ht="38.25">
      <c r="B84" s="50" t="s">
        <v>100</v>
      </c>
      <c r="C84" s="35" t="s">
        <v>11</v>
      </c>
      <c r="D84" s="35" t="s">
        <v>11</v>
      </c>
      <c r="E84" s="35" t="s">
        <v>11</v>
      </c>
      <c r="F84" s="53" t="s">
        <v>11</v>
      </c>
      <c r="G84" s="35" t="s">
        <v>11</v>
      </c>
      <c r="H84" s="36">
        <f>AVERAGE(H85:H86)</f>
        <v>2</v>
      </c>
      <c r="I84" s="36">
        <f>IFERROR(AVERAGE(I85:I86),"-")</f>
        <v>2</v>
      </c>
      <c r="J84" s="35" t="s">
        <v>11</v>
      </c>
      <c r="K84" s="35" t="s">
        <v>11</v>
      </c>
      <c r="L84" s="35" t="s">
        <v>11</v>
      </c>
      <c r="M84" s="35" t="s">
        <v>11</v>
      </c>
      <c r="N84" s="35" t="s">
        <v>11</v>
      </c>
      <c r="O84" s="35" t="s">
        <v>11</v>
      </c>
    </row>
    <row r="85" spans="2:15" ht="25.5" outlineLevel="1">
      <c r="B85" s="37" t="s">
        <v>101</v>
      </c>
      <c r="C85" s="38" t="s">
        <v>102</v>
      </c>
      <c r="D85" s="8">
        <v>0</v>
      </c>
      <c r="E85" s="8">
        <v>0</v>
      </c>
      <c r="F85" s="40">
        <f>IF(E85="-","-",IF(D85=E85,1,IF(D85=0,120%,E85/D85)))</f>
        <v>1</v>
      </c>
      <c r="G85" s="38" t="s">
        <v>60</v>
      </c>
      <c r="H85" s="41">
        <f t="shared" ref="H85:H86" si="30">L85</f>
        <v>2</v>
      </c>
      <c r="I85" s="41">
        <f t="shared" ref="I85:I86" si="31">IF(F85="-","-",IF(G85="прямая",IF(F85&gt;120%,J85,IF(F85&lt;80%,N85,L85)),IF(F85&lt;80%,J85,IF(F85&gt;120%,N85,L85))))</f>
        <v>2</v>
      </c>
      <c r="J85" s="38">
        <v>1</v>
      </c>
      <c r="K85" s="38" t="str">
        <f t="shared" ref="K85:K86" si="32">IF($G85="прямая","гр.5&gt;120%",IF($G85="обратная","гр.5&lt;80%","???"))</f>
        <v>гр.5&lt;80%</v>
      </c>
      <c r="L85" s="38">
        <v>2</v>
      </c>
      <c r="M85" s="38" t="s">
        <v>45</v>
      </c>
      <c r="N85" s="38">
        <v>3</v>
      </c>
      <c r="O85" s="38" t="str">
        <f t="shared" ref="O85:O86" si="33">IF($G85="прямая","гр.5&lt;80%",IF($G85="обратная","гр.5&gt;120%","???"))</f>
        <v>гр.5&gt;120%</v>
      </c>
    </row>
    <row r="86" spans="2:15" ht="51" outlineLevel="1">
      <c r="B86" s="37" t="s">
        <v>103</v>
      </c>
      <c r="C86" s="38" t="s">
        <v>43</v>
      </c>
      <c r="D86" s="39">
        <v>0</v>
      </c>
      <c r="E86" s="39">
        <v>0</v>
      </c>
      <c r="F86" s="40">
        <f>IF(E86="-","-",IF(D86=E86,1,IF(D86=0,120%,E86/D86)))</f>
        <v>1</v>
      </c>
      <c r="G86" s="38" t="s">
        <v>44</v>
      </c>
      <c r="H86" s="41">
        <f t="shared" si="30"/>
        <v>2</v>
      </c>
      <c r="I86" s="41">
        <f t="shared" si="31"/>
        <v>2</v>
      </c>
      <c r="J86" s="38">
        <v>1</v>
      </c>
      <c r="K86" s="38" t="str">
        <f t="shared" si="32"/>
        <v>гр.5&gt;120%</v>
      </c>
      <c r="L86" s="38">
        <v>2</v>
      </c>
      <c r="M86" s="38" t="s">
        <v>45</v>
      </c>
      <c r="N86" s="38">
        <v>3</v>
      </c>
      <c r="O86" s="38" t="str">
        <f t="shared" si="33"/>
        <v>гр.5&lt;80%</v>
      </c>
    </row>
    <row r="87" spans="2:15" s="15" customFormat="1">
      <c r="B87" s="16" t="s">
        <v>104</v>
      </c>
      <c r="C87" s="13" t="s">
        <v>11</v>
      </c>
      <c r="D87" s="13" t="s">
        <v>11</v>
      </c>
      <c r="E87" s="13" t="s">
        <v>11</v>
      </c>
      <c r="F87" s="13" t="s">
        <v>11</v>
      </c>
      <c r="G87" s="13" t="s">
        <v>11</v>
      </c>
      <c r="H87" s="14">
        <f>AVERAGE(H68,H69,H76,H82,H84)</f>
        <v>2</v>
      </c>
      <c r="I87" s="14">
        <f>AVERAGE(I68,I69,I76,I82,I84)</f>
        <v>2</v>
      </c>
      <c r="J87" s="13" t="s">
        <v>11</v>
      </c>
      <c r="K87" s="13" t="s">
        <v>11</v>
      </c>
      <c r="L87" s="13" t="s">
        <v>11</v>
      </c>
      <c r="M87" s="13" t="s">
        <v>11</v>
      </c>
      <c r="N87" s="13" t="s">
        <v>11</v>
      </c>
      <c r="O87" s="13" t="s">
        <v>11</v>
      </c>
    </row>
    <row r="88" spans="2:15" s="15" customFormat="1" ht="33">
      <c r="B88" s="56" t="s">
        <v>105</v>
      </c>
      <c r="C88" s="32"/>
      <c r="D88" s="32"/>
      <c r="E88" s="32"/>
      <c r="F88" s="32"/>
      <c r="G88" s="32"/>
      <c r="H88" s="57">
        <f>0.1*H51+0.7*H66+0.2*H87</f>
        <v>0.89749999999999996</v>
      </c>
      <c r="I88" s="57">
        <f>0.1*I51+0.7*I66+0.2*I87</f>
        <v>0.89749999999999996</v>
      </c>
      <c r="J88" s="48"/>
      <c r="K88" s="48"/>
      <c r="L88" s="48"/>
      <c r="M88" s="48"/>
      <c r="N88" s="48"/>
      <c r="O88" s="49"/>
    </row>
    <row r="90" spans="2:15" ht="15" hidden="1">
      <c r="B90" s="58"/>
      <c r="C90" s="59" t="e">
        <f>#REF!*0.4+#REF!*0.4+#REF!*0.2</f>
        <v>#REF!</v>
      </c>
      <c r="D90" s="60" t="e">
        <f>#REF!*0.4+#REF!*0.4+#REF!*0.2</f>
        <v>#REF!</v>
      </c>
    </row>
    <row r="91" spans="2:15" ht="15">
      <c r="B91" s="58"/>
    </row>
    <row r="92" spans="2:15" ht="19.5">
      <c r="B92" s="3" t="s">
        <v>106</v>
      </c>
    </row>
    <row r="93" spans="2:15" ht="44.25" customHeight="1">
      <c r="B93" s="85" t="s">
        <v>3</v>
      </c>
      <c r="C93" s="89" t="s">
        <v>107</v>
      </c>
      <c r="D93" s="90"/>
      <c r="E93" s="85" t="s">
        <v>108</v>
      </c>
      <c r="F93" s="85" t="s">
        <v>109</v>
      </c>
      <c r="G93" s="85" t="s">
        <v>110</v>
      </c>
      <c r="H93" s="85" t="s">
        <v>111</v>
      </c>
    </row>
    <row r="94" spans="2:15" ht="39.75" customHeight="1">
      <c r="B94" s="85"/>
      <c r="C94" s="29" t="s">
        <v>34</v>
      </c>
      <c r="D94" s="29" t="s">
        <v>35</v>
      </c>
      <c r="E94" s="85"/>
      <c r="F94" s="85"/>
      <c r="G94" s="85"/>
      <c r="H94" s="85"/>
    </row>
    <row r="95" spans="2:15" ht="14.25">
      <c r="B95" s="61" t="s">
        <v>112</v>
      </c>
      <c r="C95" s="62">
        <f>D10</f>
        <v>1.365</v>
      </c>
      <c r="D95" s="63">
        <f>E10</f>
        <v>1.365</v>
      </c>
      <c r="E95" s="64">
        <v>0.35</v>
      </c>
      <c r="F95" s="65" t="str">
        <f>IF(D95&lt;=C95*(1-E95),"достигнуто с улучшением",IF(D95&lt;=C95*(1+E95),"достигнуто","не достигнуто"))</f>
        <v>достигнуто</v>
      </c>
      <c r="G95" s="66" t="s">
        <v>113</v>
      </c>
      <c r="H95" s="67">
        <f>IF(G95="-",-1,IF(F95="достигнуто",0,IF(F95="не достигнуто",-1,1)))</f>
        <v>0</v>
      </c>
    </row>
    <row r="96" spans="2:15" ht="14.25">
      <c r="B96" s="61" t="s">
        <v>114</v>
      </c>
      <c r="C96" s="63">
        <f>H88</f>
        <v>0.89749999999999996</v>
      </c>
      <c r="D96" s="63">
        <f>I88</f>
        <v>0.89749999999999996</v>
      </c>
      <c r="E96" s="54">
        <f>$E$95</f>
        <v>0.35</v>
      </c>
      <c r="F96" s="65" t="str">
        <f>IF(D96&lt;=C96*(1-E96),"достигнуто с улучшением",IF(D96&lt;=C96*(1+E96),"достигнуто","не достигнуто"))</f>
        <v>достигнуто</v>
      </c>
      <c r="G96" s="66" t="s">
        <v>113</v>
      </c>
      <c r="H96" s="67">
        <f>IF(G96="-",-1,IF(F96="достигнуто",0,IF(F96="не достигнуто",-1,1)))</f>
        <v>0</v>
      </c>
    </row>
    <row r="97" spans="2:9" ht="14.25">
      <c r="B97" s="61" t="s">
        <v>115</v>
      </c>
      <c r="C97" s="68">
        <f>C26</f>
        <v>1</v>
      </c>
      <c r="D97" s="68">
        <f>D26</f>
        <v>1</v>
      </c>
      <c r="E97" s="54">
        <f>$E$95</f>
        <v>0.35</v>
      </c>
      <c r="F97" s="65" t="str">
        <f>IF(D97&lt;=C97*(1-E97),"достигнуто с улучшением",IF(D97&lt;=C97*(1+E97),"достигнуто","не достигнуто"))</f>
        <v>достигнуто</v>
      </c>
      <c r="G97" s="66" t="s">
        <v>113</v>
      </c>
      <c r="H97" s="67">
        <f>IF(G97="-",-1,IF(F97="достигнуто",0,IF(F97="не достигнуто",-1,1)))</f>
        <v>0</v>
      </c>
    </row>
    <row r="98" spans="2:9">
      <c r="B98" s="69"/>
      <c r="C98" s="70"/>
      <c r="D98" s="71"/>
      <c r="E98" s="71"/>
      <c r="F98" s="72"/>
      <c r="G98" s="73"/>
      <c r="H98" s="72"/>
      <c r="I98" s="74"/>
    </row>
    <row r="100" spans="2:9">
      <c r="B100" s="75" t="s">
        <v>116</v>
      </c>
    </row>
    <row r="101" spans="2:9">
      <c r="B101" s="92" t="s">
        <v>117</v>
      </c>
      <c r="C101" s="93"/>
      <c r="D101" s="94"/>
    </row>
    <row r="102" spans="2:9">
      <c r="B102" s="76" t="s">
        <v>118</v>
      </c>
      <c r="C102" s="95">
        <v>0.35</v>
      </c>
      <c r="D102" s="96"/>
    </row>
    <row r="103" spans="2:9">
      <c r="B103" s="76" t="s">
        <v>119</v>
      </c>
      <c r="C103" s="95">
        <v>0.3</v>
      </c>
      <c r="D103" s="96"/>
    </row>
    <row r="104" spans="2:9">
      <c r="B104" s="76" t="s">
        <v>120</v>
      </c>
      <c r="C104" s="97" t="s">
        <v>121</v>
      </c>
      <c r="D104" s="97"/>
    </row>
    <row r="105" spans="2:9">
      <c r="B105" s="77"/>
      <c r="C105" s="78"/>
      <c r="D105" s="78"/>
    </row>
    <row r="106" spans="2:9" s="79" customFormat="1">
      <c r="B106" s="76" t="s">
        <v>122</v>
      </c>
      <c r="C106" s="98" t="s">
        <v>123</v>
      </c>
      <c r="D106" s="99"/>
    </row>
    <row r="107" spans="2:9">
      <c r="B107" s="77"/>
    </row>
    <row r="108" spans="2:9" s="3" customFormat="1" ht="19.5">
      <c r="B108" s="80" t="s">
        <v>124</v>
      </c>
      <c r="F108" s="3" t="s">
        <v>125</v>
      </c>
    </row>
    <row r="109" spans="2:9" s="3" customFormat="1" ht="19.5"/>
    <row r="110" spans="2:9" s="3" customFormat="1" ht="19.5">
      <c r="B110" s="3" t="s">
        <v>126</v>
      </c>
      <c r="F110" s="3" t="s">
        <v>127</v>
      </c>
    </row>
    <row r="116" spans="5:5">
      <c r="E116" s="81"/>
    </row>
  </sheetData>
  <mergeCells count="28">
    <mergeCell ref="B101:D101"/>
    <mergeCell ref="C102:D102"/>
    <mergeCell ref="C103:D103"/>
    <mergeCell ref="C104:D104"/>
    <mergeCell ref="C106:D106"/>
    <mergeCell ref="H29:H30"/>
    <mergeCell ref="I29:I30"/>
    <mergeCell ref="J29:O29"/>
    <mergeCell ref="J31:O31"/>
    <mergeCell ref="B93:B94"/>
    <mergeCell ref="C93:D93"/>
    <mergeCell ref="E93:E94"/>
    <mergeCell ref="F93:F94"/>
    <mergeCell ref="G93:G94"/>
    <mergeCell ref="H93:H94"/>
    <mergeCell ref="G29:G30"/>
    <mergeCell ref="B12:C12"/>
    <mergeCell ref="B29:B30"/>
    <mergeCell ref="C29:C30"/>
    <mergeCell ref="D29:E29"/>
    <mergeCell ref="F29:F30"/>
    <mergeCell ref="B1:E1"/>
    <mergeCell ref="B2:E2"/>
    <mergeCell ref="B3:E3"/>
    <mergeCell ref="B5:B6"/>
    <mergeCell ref="C5:C6"/>
    <mergeCell ref="D5:D6"/>
    <mergeCell ref="E5:E6"/>
  </mergeCells>
  <dataValidations count="1">
    <dataValidation type="list" allowBlank="1" showInputMessage="1" showErrorMessage="1" sqref="H98 G95:G97">
      <formula1>"+,-"</formula1>
    </dataValidation>
  </dataValidations>
  <pageMargins left="0.19685039370078741" right="0.19685039370078741" top="0.43" bottom="0.19685039370078741" header="0.44" footer="0.19685039370078741"/>
  <pageSetup paperSize="9" scale="44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H6" sqref="H6"/>
    </sheetView>
  </sheetViews>
  <sheetFormatPr defaultRowHeight="14.25"/>
  <cols>
    <col min="1" max="1" width="9" style="101"/>
    <col min="2" max="2" width="44" style="101" customWidth="1"/>
    <col min="3" max="3" width="31.875" style="101" customWidth="1"/>
    <col min="4" max="4" width="13.375" style="101" customWidth="1"/>
    <col min="5" max="5" width="7.5" style="101" customWidth="1"/>
    <col min="6" max="6" width="14" style="101" customWidth="1"/>
    <col min="7" max="16384" width="9" style="101"/>
  </cols>
  <sheetData>
    <row r="1" spans="1:14" ht="34.5" customHeight="1">
      <c r="A1" s="100" t="s">
        <v>128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42" customHeight="1" thickBot="1">
      <c r="A2" s="102"/>
      <c r="B2" s="103" t="s">
        <v>129</v>
      </c>
      <c r="C2" s="103"/>
      <c r="D2" s="103"/>
      <c r="E2" s="104">
        <v>2014</v>
      </c>
      <c r="F2" s="105" t="s">
        <v>130</v>
      </c>
      <c r="G2" s="106"/>
      <c r="H2" s="106"/>
      <c r="I2" s="106"/>
      <c r="J2" s="106"/>
      <c r="K2" s="106"/>
      <c r="L2" s="106"/>
      <c r="M2" s="107"/>
      <c r="N2" s="102"/>
    </row>
    <row r="3" spans="1:14" ht="22.5" customHeight="1" thickTop="1" thickBot="1">
      <c r="A3" s="102"/>
      <c r="B3" s="108" t="s">
        <v>131</v>
      </c>
      <c r="C3" s="108"/>
      <c r="D3" s="108"/>
      <c r="E3" s="108"/>
      <c r="F3" s="108"/>
      <c r="G3" s="109"/>
      <c r="H3" s="109"/>
      <c r="I3" s="109"/>
      <c r="J3" s="109"/>
      <c r="K3" s="109"/>
      <c r="L3" s="102"/>
      <c r="M3" s="102"/>
      <c r="N3" s="102"/>
    </row>
    <row r="4" spans="1:14" ht="24.75" customHeight="1" thickBot="1">
      <c r="A4" s="102"/>
      <c r="B4" s="110" t="s">
        <v>132</v>
      </c>
      <c r="C4" s="110"/>
      <c r="D4" s="110"/>
      <c r="E4" s="110"/>
      <c r="F4" s="110"/>
      <c r="G4" s="111"/>
      <c r="H4" s="111"/>
      <c r="I4" s="111"/>
      <c r="J4" s="111"/>
      <c r="K4" s="111"/>
      <c r="L4" s="102"/>
      <c r="M4" s="102"/>
      <c r="N4" s="102"/>
    </row>
    <row r="5" spans="1:14" ht="14.25" hidden="1" customHeight="1">
      <c r="A5" s="102"/>
      <c r="B5" s="112"/>
      <c r="C5" s="112"/>
      <c r="D5" s="113"/>
      <c r="E5" s="102"/>
      <c r="F5" s="102"/>
      <c r="G5" s="102"/>
      <c r="H5" s="102"/>
      <c r="I5" s="102"/>
      <c r="J5" s="102"/>
      <c r="K5" s="102"/>
      <c r="L5" s="102"/>
      <c r="M5" s="102"/>
      <c r="N5" s="102"/>
    </row>
    <row r="6" spans="1:14" ht="66.75" customHeight="1">
      <c r="A6" s="102"/>
      <c r="B6" s="114" t="s">
        <v>133</v>
      </c>
      <c r="C6" s="114" t="s">
        <v>134</v>
      </c>
      <c r="D6" s="115" t="s">
        <v>135</v>
      </c>
      <c r="E6" s="115"/>
      <c r="F6" s="115"/>
      <c r="G6" s="102"/>
      <c r="H6" s="102"/>
      <c r="I6" s="102"/>
      <c r="J6" s="102"/>
      <c r="K6" s="102"/>
      <c r="L6" s="102"/>
      <c r="M6" s="102"/>
      <c r="N6" s="102"/>
    </row>
    <row r="7" spans="1:14">
      <c r="A7" s="102"/>
      <c r="B7" s="116">
        <v>1</v>
      </c>
      <c r="C7" s="116">
        <v>2</v>
      </c>
      <c r="D7" s="117">
        <v>3</v>
      </c>
      <c r="E7" s="117"/>
      <c r="F7" s="117"/>
      <c r="G7" s="102"/>
      <c r="H7" s="102"/>
      <c r="I7" s="102"/>
      <c r="J7" s="102"/>
      <c r="K7" s="102"/>
      <c r="L7" s="102"/>
      <c r="M7" s="102"/>
      <c r="N7" s="102"/>
    </row>
    <row r="8" spans="1:14" ht="15.75">
      <c r="A8" s="102"/>
      <c r="B8" s="118" t="s">
        <v>136</v>
      </c>
      <c r="C8" s="119">
        <v>0.98</v>
      </c>
      <c r="D8" s="120">
        <v>1</v>
      </c>
      <c r="E8" s="120"/>
      <c r="F8" s="120"/>
      <c r="G8" s="102"/>
      <c r="H8" s="102"/>
      <c r="I8" s="102"/>
      <c r="J8" s="102"/>
      <c r="K8" s="102"/>
      <c r="L8" s="102"/>
      <c r="M8" s="102"/>
      <c r="N8" s="102"/>
    </row>
    <row r="9" spans="1:14" ht="15.75">
      <c r="A9" s="102"/>
      <c r="B9" s="118" t="s">
        <v>137</v>
      </c>
      <c r="C9" s="119">
        <v>0.28000000000000003</v>
      </c>
      <c r="D9" s="120">
        <v>1</v>
      </c>
      <c r="E9" s="120"/>
      <c r="F9" s="120"/>
      <c r="G9" s="102"/>
      <c r="H9" s="102"/>
      <c r="I9" s="102"/>
      <c r="J9" s="102"/>
      <c r="K9" s="102"/>
      <c r="L9" s="102"/>
      <c r="M9" s="102"/>
      <c r="N9" s="102"/>
    </row>
    <row r="10" spans="1:14" ht="16.5">
      <c r="A10" s="102"/>
      <c r="B10" s="118" t="s">
        <v>138</v>
      </c>
      <c r="C10" s="119">
        <v>0.38</v>
      </c>
      <c r="D10" s="120">
        <v>1</v>
      </c>
      <c r="E10" s="120"/>
      <c r="F10" s="120"/>
      <c r="G10" s="121"/>
      <c r="H10" s="102"/>
      <c r="I10" s="102"/>
      <c r="J10" s="102"/>
      <c r="K10" s="102"/>
      <c r="L10" s="102"/>
      <c r="M10" s="102"/>
      <c r="N10" s="102"/>
    </row>
    <row r="11" spans="1:14">
      <c r="A11" s="102"/>
      <c r="B11" s="122" t="s">
        <v>139</v>
      </c>
      <c r="C11" s="119">
        <v>2.27</v>
      </c>
      <c r="D11" s="120">
        <v>2</v>
      </c>
      <c r="E11" s="120"/>
      <c r="F11" s="120"/>
      <c r="G11" s="102"/>
      <c r="H11" s="102"/>
      <c r="I11" s="102"/>
      <c r="J11" s="102"/>
      <c r="K11" s="102"/>
      <c r="L11" s="102"/>
      <c r="M11" s="102"/>
      <c r="N11" s="102"/>
    </row>
    <row r="12" spans="1:14">
      <c r="A12" s="102"/>
      <c r="B12" s="122"/>
      <c r="C12" s="123">
        <v>2.12</v>
      </c>
      <c r="D12" s="124">
        <v>2</v>
      </c>
      <c r="E12" s="124"/>
      <c r="F12" s="124"/>
      <c r="G12" s="102"/>
      <c r="H12" s="102"/>
      <c r="I12" s="102"/>
      <c r="J12" s="102"/>
      <c r="K12" s="102"/>
      <c r="L12" s="102"/>
      <c r="M12" s="102"/>
      <c r="N12" s="102"/>
    </row>
    <row r="13" spans="1:14">
      <c r="A13" s="102"/>
      <c r="B13" s="122"/>
      <c r="C13" s="125">
        <v>1.88</v>
      </c>
      <c r="D13" s="126">
        <v>2</v>
      </c>
      <c r="E13" s="126"/>
      <c r="F13" s="126"/>
      <c r="G13" s="102"/>
      <c r="H13" s="102"/>
      <c r="I13" s="102"/>
      <c r="J13" s="102"/>
      <c r="K13" s="102"/>
      <c r="L13" s="102"/>
      <c r="M13" s="102"/>
      <c r="N13" s="102"/>
    </row>
    <row r="14" spans="1:14">
      <c r="A14" s="102"/>
      <c r="B14" s="122"/>
      <c r="C14" s="127">
        <v>1.7</v>
      </c>
      <c r="D14" s="124">
        <v>2</v>
      </c>
      <c r="E14" s="124"/>
      <c r="F14" s="124"/>
      <c r="G14" s="102"/>
      <c r="H14" s="102"/>
      <c r="I14" s="102"/>
      <c r="J14" s="102"/>
      <c r="K14" s="102"/>
      <c r="L14" s="102"/>
      <c r="M14" s="102"/>
      <c r="N14" s="102"/>
    </row>
    <row r="15" spans="1:14">
      <c r="A15" s="102"/>
      <c r="B15" s="122"/>
      <c r="C15" s="123">
        <v>1.7</v>
      </c>
      <c r="D15" s="124">
        <v>2</v>
      </c>
      <c r="E15" s="124"/>
      <c r="F15" s="124"/>
      <c r="G15" s="102"/>
      <c r="H15" s="102"/>
      <c r="I15" s="102"/>
      <c r="J15" s="102"/>
      <c r="K15" s="102"/>
      <c r="L15" s="102"/>
      <c r="M15" s="102"/>
      <c r="N15" s="102"/>
    </row>
    <row r="16" spans="1:14" ht="15.75">
      <c r="A16" s="102"/>
      <c r="B16" s="118" t="s">
        <v>140</v>
      </c>
      <c r="C16" s="123">
        <v>2.62</v>
      </c>
      <c r="D16" s="124">
        <v>1</v>
      </c>
      <c r="E16" s="124"/>
      <c r="F16" s="124"/>
      <c r="G16" s="102"/>
      <c r="H16" s="102"/>
      <c r="I16" s="102"/>
      <c r="J16" s="102"/>
      <c r="K16" s="102"/>
      <c r="L16" s="102"/>
      <c r="M16" s="102"/>
      <c r="N16" s="102"/>
    </row>
    <row r="17" spans="1:14" ht="15.75">
      <c r="A17" s="102"/>
      <c r="B17" s="118" t="s">
        <v>141</v>
      </c>
      <c r="C17" s="125">
        <v>0.52</v>
      </c>
      <c r="D17" s="126">
        <v>2</v>
      </c>
      <c r="E17" s="126"/>
      <c r="F17" s="126"/>
      <c r="G17" s="102"/>
      <c r="H17" s="102"/>
      <c r="I17" s="102"/>
      <c r="J17" s="102"/>
      <c r="K17" s="102"/>
      <c r="L17" s="102"/>
      <c r="M17" s="102"/>
      <c r="N17" s="102"/>
    </row>
    <row r="18" spans="1:14" ht="15.75">
      <c r="A18" s="102"/>
      <c r="B18" s="118" t="s">
        <v>142</v>
      </c>
      <c r="C18" s="125">
        <v>0.33</v>
      </c>
      <c r="D18" s="126">
        <v>2</v>
      </c>
      <c r="E18" s="126"/>
      <c r="F18" s="126"/>
      <c r="G18" s="102"/>
      <c r="H18" s="102"/>
      <c r="I18" s="102"/>
      <c r="J18" s="102"/>
      <c r="K18" s="102"/>
      <c r="L18" s="102"/>
      <c r="M18" s="102"/>
      <c r="N18" s="102"/>
    </row>
    <row r="19" spans="1:14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</row>
    <row r="20" spans="1:14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</row>
    <row r="21" spans="1:14">
      <c r="B21" s="102"/>
    </row>
    <row r="23" spans="1:14" s="128" customFormat="1" ht="15.75">
      <c r="B23" s="128" t="s">
        <v>124</v>
      </c>
      <c r="D23" s="128" t="s">
        <v>143</v>
      </c>
    </row>
  </sheetData>
  <mergeCells count="18">
    <mergeCell ref="D16:F16"/>
    <mergeCell ref="D17:F17"/>
    <mergeCell ref="D18:F18"/>
    <mergeCell ref="D8:F8"/>
    <mergeCell ref="D9:F9"/>
    <mergeCell ref="D10:F10"/>
    <mergeCell ref="B11:B15"/>
    <mergeCell ref="D11:F11"/>
    <mergeCell ref="D12:F12"/>
    <mergeCell ref="D13:F13"/>
    <mergeCell ref="D14:F14"/>
    <mergeCell ref="D15:F15"/>
    <mergeCell ref="B2:D2"/>
    <mergeCell ref="B3:F3"/>
    <mergeCell ref="B4:F4"/>
    <mergeCell ref="B5:D5"/>
    <mergeCell ref="D6:F6"/>
    <mergeCell ref="D7:F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4"/>
  <sheetViews>
    <sheetView topLeftCell="B1" zoomScale="80" zoomScaleNormal="80" workbookViewId="0">
      <selection activeCell="J23" sqref="J23"/>
    </sheetView>
  </sheetViews>
  <sheetFormatPr defaultRowHeight="18"/>
  <cols>
    <col min="1" max="1" width="0" style="130" hidden="1" customWidth="1"/>
    <col min="2" max="2" width="56.25" style="130" customWidth="1"/>
    <col min="3" max="3" width="55.125" style="130" customWidth="1"/>
    <col min="4" max="4" width="9" style="130"/>
    <col min="5" max="5" width="11.375" style="130" customWidth="1"/>
    <col min="6" max="16384" width="9" style="130"/>
  </cols>
  <sheetData>
    <row r="1" spans="1:7" ht="37.5" customHeight="1">
      <c r="A1" s="129"/>
    </row>
    <row r="2" spans="1:7" ht="30" customHeight="1">
      <c r="B2" s="131" t="s">
        <v>144</v>
      </c>
      <c r="C2" s="132"/>
      <c r="D2" s="133"/>
      <c r="E2" s="133"/>
      <c r="F2" s="134"/>
      <c r="G2" s="134"/>
    </row>
    <row r="3" spans="1:7" ht="18" customHeight="1">
      <c r="B3" s="135" t="s">
        <v>131</v>
      </c>
      <c r="C3" s="136"/>
      <c r="D3" s="133"/>
      <c r="E3" s="133"/>
      <c r="F3" s="133"/>
      <c r="G3" s="133"/>
    </row>
    <row r="4" spans="1:7" ht="18.75" customHeight="1">
      <c r="B4" s="137" t="s">
        <v>132</v>
      </c>
      <c r="C4" s="138"/>
      <c r="D4" s="139"/>
      <c r="E4" s="139"/>
      <c r="F4" s="139"/>
      <c r="G4" s="139"/>
    </row>
    <row r="5" spans="1:7" hidden="1">
      <c r="B5" s="140"/>
      <c r="C5" s="141"/>
      <c r="D5" s="141"/>
      <c r="E5" s="141"/>
      <c r="F5" s="141"/>
      <c r="G5" s="141"/>
    </row>
    <row r="6" spans="1:7" ht="27.75" hidden="1" customHeight="1">
      <c r="B6" s="142"/>
      <c r="C6" s="143"/>
      <c r="D6" s="143"/>
      <c r="E6" s="143"/>
      <c r="F6" s="143"/>
      <c r="G6" s="143"/>
    </row>
    <row r="7" spans="1:7" hidden="1">
      <c r="B7" s="144"/>
      <c r="C7" s="145"/>
      <c r="D7" s="146"/>
      <c r="E7" s="146"/>
      <c r="F7" s="146"/>
      <c r="G7" s="146"/>
    </row>
    <row r="8" spans="1:7" ht="56.25" customHeight="1">
      <c r="B8" s="147" t="s">
        <v>145</v>
      </c>
      <c r="C8" s="148">
        <v>2</v>
      </c>
      <c r="D8" s="149"/>
      <c r="E8" s="149"/>
      <c r="F8" s="149"/>
      <c r="G8" s="149"/>
    </row>
    <row r="9" spans="1:7" ht="59.25" customHeight="1">
      <c r="B9" s="147" t="s">
        <v>146</v>
      </c>
      <c r="C9" s="148">
        <v>2.73</v>
      </c>
      <c r="D9" s="149"/>
      <c r="E9" s="149"/>
      <c r="F9" s="149"/>
      <c r="G9" s="149"/>
    </row>
    <row r="10" spans="1:7" ht="80.25" customHeight="1">
      <c r="B10" s="147" t="s">
        <v>147</v>
      </c>
      <c r="C10" s="150">
        <f>C9/C8</f>
        <v>1.365</v>
      </c>
      <c r="D10" s="149"/>
      <c r="E10" s="149"/>
      <c r="F10" s="149"/>
      <c r="G10" s="149"/>
    </row>
    <row r="14" spans="1:7" s="151" customFormat="1">
      <c r="B14" s="151" t="s">
        <v>124</v>
      </c>
      <c r="C14" s="152" t="s">
        <v>143</v>
      </c>
    </row>
  </sheetData>
  <mergeCells count="5">
    <mergeCell ref="B2:C2"/>
    <mergeCell ref="B3:C3"/>
    <mergeCell ref="B4:C4"/>
    <mergeCell ref="B5:B6"/>
    <mergeCell ref="C5:G6"/>
  </mergeCells>
  <dataValidations count="2">
    <dataValidation allowBlank="1" showInputMessage="1" showErrorMessage="1" prompt="Сумма по гр. 2 формы 1.1" sqref="C9"/>
    <dataValidation allowBlank="1" showInputMessage="1" showErrorMessage="1" prompt="Максимальное значение по гр. 3 формы 1.1" sqref="C8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AK25"/>
  <sheetViews>
    <sheetView workbookViewId="0">
      <selection sqref="A1:XFD1048576"/>
    </sheetView>
  </sheetViews>
  <sheetFormatPr defaultRowHeight="16.5"/>
  <cols>
    <col min="1" max="1" width="5.875" style="155" customWidth="1"/>
    <col min="2" max="2" width="11.75" style="155" customWidth="1"/>
    <col min="3" max="5" width="9" style="155"/>
    <col min="6" max="28" width="6" style="155" customWidth="1"/>
    <col min="29" max="29" width="14.5" style="155" customWidth="1"/>
    <col min="30" max="30" width="15.375" style="155" customWidth="1"/>
    <col min="31" max="31" width="14" style="155" customWidth="1"/>
    <col min="32" max="32" width="9.875" style="155" customWidth="1"/>
    <col min="33" max="33" width="13.5" style="155" customWidth="1"/>
    <col min="34" max="34" width="13.125" style="155" customWidth="1"/>
    <col min="35" max="35" width="11.75" style="155" customWidth="1"/>
    <col min="36" max="16384" width="9" style="155"/>
  </cols>
  <sheetData>
    <row r="2" spans="1:37" s="154" customFormat="1">
      <c r="A2" s="153" t="s">
        <v>148</v>
      </c>
      <c r="B2" s="153"/>
      <c r="C2" s="153"/>
      <c r="E2" s="155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6">
        <v>2014</v>
      </c>
      <c r="T2" s="155" t="s">
        <v>130</v>
      </c>
      <c r="U2" s="155"/>
      <c r="V2" s="155"/>
      <c r="W2" s="155"/>
      <c r="X2" s="155"/>
    </row>
    <row r="3" spans="1:37" s="160" customFormat="1">
      <c r="A3" s="157" t="s">
        <v>131</v>
      </c>
      <c r="B3" s="157"/>
      <c r="C3" s="157"/>
      <c r="D3" s="157"/>
      <c r="E3" s="157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5"/>
      <c r="V3" s="155"/>
      <c r="W3" s="155"/>
      <c r="X3" s="155"/>
      <c r="Y3" s="159"/>
    </row>
    <row r="4" spans="1:37">
      <c r="A4" s="161" t="s">
        <v>149</v>
      </c>
      <c r="B4" s="161"/>
      <c r="C4" s="161"/>
      <c r="D4" s="161"/>
      <c r="E4" s="161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</row>
    <row r="5" spans="1:37" ht="17.25" thickBot="1"/>
    <row r="6" spans="1:37" ht="37.5" customHeight="1" thickBot="1">
      <c r="A6" s="162" t="s">
        <v>150</v>
      </c>
      <c r="B6" s="162" t="s">
        <v>151</v>
      </c>
      <c r="C6" s="162" t="s">
        <v>152</v>
      </c>
      <c r="D6" s="162" t="s">
        <v>153</v>
      </c>
      <c r="E6" s="162" t="s">
        <v>154</v>
      </c>
      <c r="F6" s="162" t="s">
        <v>155</v>
      </c>
      <c r="G6" s="163" t="s">
        <v>156</v>
      </c>
      <c r="H6" s="163" t="s">
        <v>157</v>
      </c>
      <c r="I6" s="164" t="s">
        <v>158</v>
      </c>
      <c r="J6" s="165"/>
      <c r="K6" s="165"/>
      <c r="L6" s="165"/>
      <c r="M6" s="165"/>
      <c r="N6" s="165"/>
      <c r="O6" s="165"/>
      <c r="P6" s="166"/>
      <c r="Q6" s="167" t="s">
        <v>159</v>
      </c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9"/>
      <c r="AC6" s="170" t="s">
        <v>160</v>
      </c>
      <c r="AD6" s="162" t="s">
        <v>161</v>
      </c>
      <c r="AE6" s="162" t="s">
        <v>162</v>
      </c>
      <c r="AF6" s="162" t="s">
        <v>163</v>
      </c>
      <c r="AG6" s="162" t="s">
        <v>164</v>
      </c>
      <c r="AH6" s="162" t="s">
        <v>165</v>
      </c>
      <c r="AI6" s="171" t="s">
        <v>166</v>
      </c>
    </row>
    <row r="7" spans="1:37" ht="21.75" customHeight="1" thickBot="1">
      <c r="A7" s="172"/>
      <c r="B7" s="172"/>
      <c r="C7" s="172"/>
      <c r="D7" s="172"/>
      <c r="E7" s="172"/>
      <c r="F7" s="172"/>
      <c r="G7" s="173"/>
      <c r="H7" s="173"/>
      <c r="I7" s="164" t="s">
        <v>167</v>
      </c>
      <c r="J7" s="165"/>
      <c r="K7" s="165"/>
      <c r="L7" s="165"/>
      <c r="M7" s="174"/>
      <c r="N7" s="162" t="s">
        <v>168</v>
      </c>
      <c r="O7" s="162" t="s">
        <v>169</v>
      </c>
      <c r="P7" s="162" t="s">
        <v>170</v>
      </c>
      <c r="Q7" s="175" t="s">
        <v>167</v>
      </c>
      <c r="R7" s="176"/>
      <c r="S7" s="176"/>
      <c r="T7" s="176"/>
      <c r="U7" s="176"/>
      <c r="V7" s="176"/>
      <c r="W7" s="176"/>
      <c r="X7" s="176"/>
      <c r="Y7" s="177"/>
      <c r="Z7" s="178" t="s">
        <v>168</v>
      </c>
      <c r="AA7" s="178" t="s">
        <v>169</v>
      </c>
      <c r="AB7" s="179" t="s">
        <v>171</v>
      </c>
      <c r="AC7" s="180"/>
      <c r="AD7" s="172"/>
      <c r="AE7" s="172"/>
      <c r="AF7" s="172"/>
      <c r="AG7" s="172"/>
      <c r="AH7" s="172"/>
      <c r="AI7" s="181"/>
    </row>
    <row r="8" spans="1:37" ht="98.25" customHeight="1" thickBot="1">
      <c r="A8" s="172"/>
      <c r="B8" s="172"/>
      <c r="C8" s="172"/>
      <c r="D8" s="172"/>
      <c r="E8" s="172"/>
      <c r="F8" s="172"/>
      <c r="G8" s="173"/>
      <c r="H8" s="173"/>
      <c r="I8" s="182" t="s">
        <v>172</v>
      </c>
      <c r="J8" s="183"/>
      <c r="K8" s="182" t="s">
        <v>173</v>
      </c>
      <c r="L8" s="183"/>
      <c r="M8" s="162" t="s">
        <v>174</v>
      </c>
      <c r="N8" s="172"/>
      <c r="O8" s="172"/>
      <c r="P8" s="172"/>
      <c r="Q8" s="182" t="s">
        <v>172</v>
      </c>
      <c r="R8" s="183"/>
      <c r="S8" s="182" t="s">
        <v>173</v>
      </c>
      <c r="T8" s="183"/>
      <c r="U8" s="162" t="s">
        <v>174</v>
      </c>
      <c r="V8" s="162" t="s">
        <v>175</v>
      </c>
      <c r="W8" s="162" t="s">
        <v>176</v>
      </c>
      <c r="X8" s="162" t="s">
        <v>177</v>
      </c>
      <c r="Y8" s="162" t="s">
        <v>178</v>
      </c>
      <c r="Z8" s="172"/>
      <c r="AA8" s="172"/>
      <c r="AB8" s="181"/>
      <c r="AC8" s="180"/>
      <c r="AD8" s="172"/>
      <c r="AE8" s="172"/>
      <c r="AF8" s="172"/>
      <c r="AG8" s="172"/>
      <c r="AH8" s="172"/>
      <c r="AI8" s="181"/>
    </row>
    <row r="9" spans="1:37" ht="83.25" customHeight="1" thickBot="1">
      <c r="A9" s="184"/>
      <c r="B9" s="184"/>
      <c r="C9" s="184"/>
      <c r="D9" s="184"/>
      <c r="E9" s="184"/>
      <c r="F9" s="184"/>
      <c r="G9" s="185"/>
      <c r="H9" s="185"/>
      <c r="I9" s="186" t="s">
        <v>179</v>
      </c>
      <c r="J9" s="186" t="s">
        <v>180</v>
      </c>
      <c r="K9" s="186" t="s">
        <v>179</v>
      </c>
      <c r="L9" s="186" t="s">
        <v>180</v>
      </c>
      <c r="M9" s="184"/>
      <c r="N9" s="184"/>
      <c r="O9" s="184"/>
      <c r="P9" s="184"/>
      <c r="Q9" s="186" t="s">
        <v>179</v>
      </c>
      <c r="R9" s="186" t="s">
        <v>180</v>
      </c>
      <c r="S9" s="186" t="s">
        <v>179</v>
      </c>
      <c r="T9" s="186" t="s">
        <v>180</v>
      </c>
      <c r="U9" s="184"/>
      <c r="V9" s="184"/>
      <c r="W9" s="184"/>
      <c r="X9" s="184"/>
      <c r="Y9" s="184"/>
      <c r="Z9" s="184"/>
      <c r="AA9" s="184"/>
      <c r="AB9" s="187"/>
      <c r="AC9" s="188"/>
      <c r="AD9" s="184"/>
      <c r="AE9" s="184"/>
      <c r="AF9" s="184"/>
      <c r="AG9" s="184"/>
      <c r="AH9" s="184"/>
      <c r="AI9" s="187"/>
    </row>
    <row r="10" spans="1:37" ht="16.5" customHeight="1">
      <c r="A10" s="189">
        <v>1</v>
      </c>
      <c r="B10" s="189">
        <v>2</v>
      </c>
      <c r="C10" s="189">
        <v>3</v>
      </c>
      <c r="D10" s="189">
        <v>4</v>
      </c>
      <c r="E10" s="189">
        <v>5</v>
      </c>
      <c r="F10" s="189">
        <v>6</v>
      </c>
      <c r="G10" s="189">
        <v>7</v>
      </c>
      <c r="H10" s="189">
        <v>8</v>
      </c>
      <c r="I10" s="189">
        <v>9</v>
      </c>
      <c r="J10" s="189">
        <v>10</v>
      </c>
      <c r="K10" s="189">
        <v>11</v>
      </c>
      <c r="L10" s="189">
        <v>12</v>
      </c>
      <c r="M10" s="189">
        <v>13</v>
      </c>
      <c r="N10" s="189">
        <v>14</v>
      </c>
      <c r="O10" s="189">
        <v>15</v>
      </c>
      <c r="P10" s="189">
        <v>16</v>
      </c>
      <c r="Q10" s="189">
        <v>17</v>
      </c>
      <c r="R10" s="189">
        <v>18</v>
      </c>
      <c r="S10" s="189">
        <v>19</v>
      </c>
      <c r="T10" s="189">
        <v>20</v>
      </c>
      <c r="U10" s="189">
        <v>21</v>
      </c>
      <c r="V10" s="189">
        <v>22</v>
      </c>
      <c r="W10" s="189">
        <v>23</v>
      </c>
      <c r="X10" s="189">
        <v>24</v>
      </c>
      <c r="Y10" s="189">
        <v>25</v>
      </c>
      <c r="Z10" s="189">
        <v>26</v>
      </c>
      <c r="AA10" s="189">
        <v>27</v>
      </c>
      <c r="AB10" s="189">
        <v>28</v>
      </c>
      <c r="AC10" s="189">
        <v>29</v>
      </c>
      <c r="AD10" s="189">
        <v>30</v>
      </c>
      <c r="AE10" s="189">
        <v>31</v>
      </c>
      <c r="AF10" s="189">
        <v>32</v>
      </c>
      <c r="AG10" s="189">
        <v>33</v>
      </c>
      <c r="AH10" s="189">
        <v>34</v>
      </c>
      <c r="AI10" s="189">
        <v>35</v>
      </c>
    </row>
    <row r="11" spans="1:37" s="197" customFormat="1" ht="15" customHeight="1">
      <c r="A11" s="190">
        <v>1</v>
      </c>
      <c r="B11" s="191" t="s">
        <v>181</v>
      </c>
      <c r="C11" s="190" t="s">
        <v>182</v>
      </c>
      <c r="D11" s="190" t="s">
        <v>183</v>
      </c>
      <c r="E11" s="190">
        <v>10</v>
      </c>
      <c r="F11" s="190">
        <v>0</v>
      </c>
      <c r="G11" s="190" t="s">
        <v>11</v>
      </c>
      <c r="H11" s="190" t="s">
        <v>11</v>
      </c>
      <c r="I11" s="190"/>
      <c r="J11" s="190"/>
      <c r="K11" s="190"/>
      <c r="L11" s="190"/>
      <c r="M11" s="190"/>
      <c r="N11" s="190">
        <v>1</v>
      </c>
      <c r="O11" s="190"/>
      <c r="P11" s="190">
        <f>SUM(I11:O11)</f>
        <v>1</v>
      </c>
      <c r="Q11" s="190"/>
      <c r="R11" s="190"/>
      <c r="S11" s="190"/>
      <c r="T11" s="190"/>
      <c r="U11" s="190"/>
      <c r="V11" s="190"/>
      <c r="W11" s="190"/>
      <c r="X11" s="190"/>
      <c r="Y11" s="190">
        <f>SUM(Q11:U11)</f>
        <v>0</v>
      </c>
      <c r="Z11" s="190">
        <v>1</v>
      </c>
      <c r="AA11" s="190"/>
      <c r="AB11" s="190">
        <f>SUM(Y11:AA11)</f>
        <v>1</v>
      </c>
      <c r="AC11" s="192" t="s">
        <v>184</v>
      </c>
      <c r="AD11" s="192" t="s">
        <v>185</v>
      </c>
      <c r="AE11" s="192" t="s">
        <v>185</v>
      </c>
      <c r="AF11" s="193">
        <v>0.98</v>
      </c>
      <c r="AG11" s="194"/>
      <c r="AH11" s="193" t="s">
        <v>186</v>
      </c>
      <c r="AI11" s="195"/>
      <c r="AJ11" s="196"/>
      <c r="AK11" s="196"/>
    </row>
    <row r="12" spans="1:37" s="197" customFormat="1" ht="12.75">
      <c r="A12" s="190">
        <v>2</v>
      </c>
      <c r="B12" s="191"/>
      <c r="C12" s="190" t="s">
        <v>182</v>
      </c>
      <c r="D12" s="190" t="s">
        <v>183</v>
      </c>
      <c r="E12" s="190">
        <v>10</v>
      </c>
      <c r="F12" s="190">
        <v>0</v>
      </c>
      <c r="G12" s="190" t="s">
        <v>11</v>
      </c>
      <c r="H12" s="190" t="s">
        <v>11</v>
      </c>
      <c r="I12" s="190">
        <v>1</v>
      </c>
      <c r="J12" s="190"/>
      <c r="K12" s="190"/>
      <c r="L12" s="190"/>
      <c r="M12" s="190"/>
      <c r="N12" s="190"/>
      <c r="O12" s="190"/>
      <c r="P12" s="190">
        <f t="shared" ref="P12:P21" si="0">SUM(I12:O12)</f>
        <v>1</v>
      </c>
      <c r="Q12" s="190"/>
      <c r="R12" s="190">
        <v>1</v>
      </c>
      <c r="S12" s="190"/>
      <c r="T12" s="190"/>
      <c r="U12" s="190"/>
      <c r="V12" s="190"/>
      <c r="W12" s="190"/>
      <c r="X12" s="190">
        <v>1</v>
      </c>
      <c r="Y12" s="190">
        <f>SUM(Q12:U12)</f>
        <v>1</v>
      </c>
      <c r="Z12" s="190"/>
      <c r="AA12" s="190"/>
      <c r="AB12" s="190">
        <f t="shared" ref="AB12:AB21" si="1">SUM(Y12:AA12)</f>
        <v>1</v>
      </c>
      <c r="AC12" s="192" t="s">
        <v>187</v>
      </c>
      <c r="AD12" s="192" t="s">
        <v>188</v>
      </c>
      <c r="AE12" s="192" t="s">
        <v>188</v>
      </c>
      <c r="AF12" s="198">
        <v>0.28000000000000003</v>
      </c>
      <c r="AG12" s="194"/>
      <c r="AH12" s="193" t="s">
        <v>186</v>
      </c>
      <c r="AI12" s="195"/>
      <c r="AJ12" s="196"/>
      <c r="AK12" s="196"/>
    </row>
    <row r="13" spans="1:37" s="197" customFormat="1" ht="12.75">
      <c r="A13" s="190">
        <v>3</v>
      </c>
      <c r="B13" s="191"/>
      <c r="C13" s="190" t="s">
        <v>182</v>
      </c>
      <c r="D13" s="190" t="s">
        <v>183</v>
      </c>
      <c r="E13" s="190">
        <v>10</v>
      </c>
      <c r="F13" s="190">
        <v>0</v>
      </c>
      <c r="G13" s="190" t="s">
        <v>11</v>
      </c>
      <c r="H13" s="190" t="s">
        <v>11</v>
      </c>
      <c r="I13" s="190"/>
      <c r="J13" s="190"/>
      <c r="K13" s="190"/>
      <c r="L13" s="190"/>
      <c r="M13" s="190"/>
      <c r="N13" s="190">
        <v>1</v>
      </c>
      <c r="O13" s="190"/>
      <c r="P13" s="190">
        <f t="shared" si="0"/>
        <v>1</v>
      </c>
      <c r="Q13" s="190"/>
      <c r="R13" s="190"/>
      <c r="S13" s="190"/>
      <c r="T13" s="190"/>
      <c r="U13" s="190"/>
      <c r="V13" s="190"/>
      <c r="W13" s="190"/>
      <c r="X13" s="190"/>
      <c r="Y13" s="190">
        <f t="shared" ref="Y13:Y21" si="2">SUM(Q13:U13)</f>
        <v>0</v>
      </c>
      <c r="Z13" s="190">
        <v>1</v>
      </c>
      <c r="AA13" s="190"/>
      <c r="AB13" s="190">
        <f t="shared" si="1"/>
        <v>1</v>
      </c>
      <c r="AC13" s="192" t="s">
        <v>189</v>
      </c>
      <c r="AD13" s="192" t="s">
        <v>190</v>
      </c>
      <c r="AE13" s="192" t="s">
        <v>190</v>
      </c>
      <c r="AF13" s="198">
        <v>0.38</v>
      </c>
      <c r="AG13" s="194"/>
      <c r="AH13" s="193" t="s">
        <v>186</v>
      </c>
      <c r="AI13" s="195"/>
      <c r="AJ13" s="196"/>
      <c r="AK13" s="196"/>
    </row>
    <row r="14" spans="1:37" s="197" customFormat="1" ht="12.75">
      <c r="A14" s="190">
        <v>4</v>
      </c>
      <c r="B14" s="191"/>
      <c r="C14" s="190" t="s">
        <v>191</v>
      </c>
      <c r="D14" s="190" t="s">
        <v>183</v>
      </c>
      <c r="E14" s="190">
        <v>0.4</v>
      </c>
      <c r="F14" s="190">
        <v>0</v>
      </c>
      <c r="G14" s="190" t="s">
        <v>11</v>
      </c>
      <c r="H14" s="190" t="s">
        <v>11</v>
      </c>
      <c r="I14" s="190"/>
      <c r="J14" s="190"/>
      <c r="K14" s="190">
        <v>2</v>
      </c>
      <c r="L14" s="190"/>
      <c r="M14" s="190"/>
      <c r="N14" s="190"/>
      <c r="O14" s="190"/>
      <c r="P14" s="190">
        <f t="shared" si="0"/>
        <v>2</v>
      </c>
      <c r="Q14" s="190"/>
      <c r="R14" s="190"/>
      <c r="S14" s="190">
        <v>1</v>
      </c>
      <c r="T14" s="190"/>
      <c r="U14" s="190"/>
      <c r="V14" s="190">
        <v>1</v>
      </c>
      <c r="W14" s="190"/>
      <c r="X14" s="190"/>
      <c r="Y14" s="190">
        <f t="shared" si="2"/>
        <v>1</v>
      </c>
      <c r="Z14" s="190"/>
      <c r="AA14" s="190"/>
      <c r="AB14" s="190">
        <f t="shared" si="1"/>
        <v>1</v>
      </c>
      <c r="AC14" s="192" t="s">
        <v>192</v>
      </c>
      <c r="AD14" s="192" t="s">
        <v>193</v>
      </c>
      <c r="AE14" s="192" t="s">
        <v>193</v>
      </c>
      <c r="AF14" s="198">
        <v>2.27</v>
      </c>
      <c r="AG14" s="194"/>
      <c r="AH14" s="193" t="s">
        <v>186</v>
      </c>
      <c r="AI14" s="195"/>
      <c r="AJ14" s="196"/>
      <c r="AK14" s="196"/>
    </row>
    <row r="15" spans="1:37" s="197" customFormat="1" ht="12.75">
      <c r="A15" s="190">
        <v>5</v>
      </c>
      <c r="B15" s="191"/>
      <c r="C15" s="190" t="s">
        <v>194</v>
      </c>
      <c r="D15" s="190" t="s">
        <v>183</v>
      </c>
      <c r="E15" s="190">
        <v>0.4</v>
      </c>
      <c r="F15" s="190">
        <v>0</v>
      </c>
      <c r="G15" s="190" t="s">
        <v>11</v>
      </c>
      <c r="H15" s="190" t="s">
        <v>11</v>
      </c>
      <c r="I15" s="195"/>
      <c r="J15" s="195"/>
      <c r="K15" s="190">
        <v>2</v>
      </c>
      <c r="L15" s="195"/>
      <c r="M15" s="195"/>
      <c r="N15" s="190"/>
      <c r="O15" s="195"/>
      <c r="P15" s="190">
        <f t="shared" si="0"/>
        <v>2</v>
      </c>
      <c r="Q15" s="190"/>
      <c r="R15" s="190"/>
      <c r="S15" s="190">
        <v>1</v>
      </c>
      <c r="T15" s="190"/>
      <c r="U15" s="190"/>
      <c r="V15" s="190">
        <v>1</v>
      </c>
      <c r="W15" s="190"/>
      <c r="X15" s="190"/>
      <c r="Y15" s="190">
        <f t="shared" si="2"/>
        <v>1</v>
      </c>
      <c r="Z15" s="190"/>
      <c r="AA15" s="190"/>
      <c r="AB15" s="190">
        <f t="shared" si="1"/>
        <v>1</v>
      </c>
      <c r="AC15" s="192" t="s">
        <v>192</v>
      </c>
      <c r="AD15" s="192" t="s">
        <v>195</v>
      </c>
      <c r="AE15" s="192" t="s">
        <v>195</v>
      </c>
      <c r="AF15" s="198">
        <v>2.12</v>
      </c>
      <c r="AG15" s="194"/>
      <c r="AH15" s="193" t="s">
        <v>186</v>
      </c>
      <c r="AI15" s="195"/>
      <c r="AJ15" s="196"/>
      <c r="AK15" s="196"/>
    </row>
    <row r="16" spans="1:37" s="197" customFormat="1" ht="12.75">
      <c r="A16" s="190">
        <v>6</v>
      </c>
      <c r="B16" s="191"/>
      <c r="C16" s="190" t="s">
        <v>196</v>
      </c>
      <c r="D16" s="190" t="s">
        <v>183</v>
      </c>
      <c r="E16" s="190">
        <v>0.4</v>
      </c>
      <c r="F16" s="190">
        <v>1</v>
      </c>
      <c r="G16" s="190" t="s">
        <v>11</v>
      </c>
      <c r="H16" s="190" t="s">
        <v>11</v>
      </c>
      <c r="I16" s="195"/>
      <c r="J16" s="195"/>
      <c r="K16" s="190">
        <v>2</v>
      </c>
      <c r="L16" s="195"/>
      <c r="M16" s="195"/>
      <c r="N16" s="190"/>
      <c r="O16" s="195"/>
      <c r="P16" s="190">
        <f t="shared" si="0"/>
        <v>2</v>
      </c>
      <c r="Q16" s="190"/>
      <c r="R16" s="190"/>
      <c r="S16" s="190">
        <v>1</v>
      </c>
      <c r="T16" s="190"/>
      <c r="U16" s="190"/>
      <c r="V16" s="190">
        <v>1</v>
      </c>
      <c r="W16" s="190"/>
      <c r="X16" s="190"/>
      <c r="Y16" s="190">
        <f t="shared" si="2"/>
        <v>1</v>
      </c>
      <c r="Z16" s="190"/>
      <c r="AA16" s="190"/>
      <c r="AB16" s="190">
        <f t="shared" si="1"/>
        <v>1</v>
      </c>
      <c r="AC16" s="192" t="s">
        <v>197</v>
      </c>
      <c r="AD16" s="192" t="s">
        <v>198</v>
      </c>
      <c r="AE16" s="192" t="s">
        <v>198</v>
      </c>
      <c r="AF16" s="198">
        <v>1.88</v>
      </c>
      <c r="AG16" s="194"/>
      <c r="AH16" s="193" t="s">
        <v>186</v>
      </c>
      <c r="AI16" s="195"/>
      <c r="AJ16" s="196"/>
      <c r="AK16" s="196"/>
    </row>
    <row r="17" spans="1:37" s="197" customFormat="1" ht="12.75">
      <c r="A17" s="190">
        <v>7</v>
      </c>
      <c r="B17" s="191"/>
      <c r="C17" s="190" t="s">
        <v>199</v>
      </c>
      <c r="D17" s="190" t="s">
        <v>183</v>
      </c>
      <c r="E17" s="190">
        <v>0.4</v>
      </c>
      <c r="F17" s="190">
        <v>0</v>
      </c>
      <c r="G17" s="190" t="s">
        <v>11</v>
      </c>
      <c r="H17" s="190" t="s">
        <v>11</v>
      </c>
      <c r="I17" s="195"/>
      <c r="J17" s="195"/>
      <c r="K17" s="190">
        <v>2</v>
      </c>
      <c r="L17" s="195"/>
      <c r="M17" s="195"/>
      <c r="N17" s="190"/>
      <c r="O17" s="195"/>
      <c r="P17" s="190">
        <f t="shared" si="0"/>
        <v>2</v>
      </c>
      <c r="Q17" s="190"/>
      <c r="R17" s="190"/>
      <c r="S17" s="190">
        <v>1</v>
      </c>
      <c r="T17" s="190"/>
      <c r="U17" s="190"/>
      <c r="V17" s="190">
        <v>1</v>
      </c>
      <c r="W17" s="190"/>
      <c r="X17" s="190"/>
      <c r="Y17" s="190">
        <f t="shared" si="2"/>
        <v>1</v>
      </c>
      <c r="Z17" s="190"/>
      <c r="AA17" s="190"/>
      <c r="AB17" s="190">
        <f t="shared" si="1"/>
        <v>1</v>
      </c>
      <c r="AC17" s="192" t="s">
        <v>200</v>
      </c>
      <c r="AD17" s="192" t="s">
        <v>201</v>
      </c>
      <c r="AE17" s="192" t="s">
        <v>201</v>
      </c>
      <c r="AF17" s="198">
        <v>1.7</v>
      </c>
      <c r="AG17" s="194"/>
      <c r="AH17" s="193" t="s">
        <v>186</v>
      </c>
      <c r="AI17" s="195"/>
      <c r="AJ17" s="196"/>
      <c r="AK17" s="196"/>
    </row>
    <row r="18" spans="1:37" s="197" customFormat="1" ht="12.75">
      <c r="A18" s="190">
        <v>8</v>
      </c>
      <c r="B18" s="191"/>
      <c r="C18" s="190" t="s">
        <v>199</v>
      </c>
      <c r="D18" s="190" t="s">
        <v>183</v>
      </c>
      <c r="E18" s="190">
        <v>0.4</v>
      </c>
      <c r="F18" s="190">
        <v>0</v>
      </c>
      <c r="G18" s="190" t="s">
        <v>11</v>
      </c>
      <c r="H18" s="190" t="s">
        <v>11</v>
      </c>
      <c r="I18" s="195"/>
      <c r="J18" s="195"/>
      <c r="K18" s="190">
        <v>2</v>
      </c>
      <c r="L18" s="195"/>
      <c r="M18" s="195"/>
      <c r="N18" s="190"/>
      <c r="O18" s="195"/>
      <c r="P18" s="190">
        <f t="shared" si="0"/>
        <v>2</v>
      </c>
      <c r="Q18" s="190"/>
      <c r="R18" s="190"/>
      <c r="S18" s="190">
        <v>1</v>
      </c>
      <c r="T18" s="190"/>
      <c r="U18" s="190"/>
      <c r="V18" s="190">
        <v>1</v>
      </c>
      <c r="W18" s="190"/>
      <c r="X18" s="190"/>
      <c r="Y18" s="190">
        <f t="shared" si="2"/>
        <v>1</v>
      </c>
      <c r="Z18" s="190"/>
      <c r="AA18" s="190"/>
      <c r="AB18" s="190">
        <f t="shared" si="1"/>
        <v>1</v>
      </c>
      <c r="AC18" s="192" t="s">
        <v>200</v>
      </c>
      <c r="AD18" s="192" t="s">
        <v>201</v>
      </c>
      <c r="AE18" s="192" t="s">
        <v>201</v>
      </c>
      <c r="AF18" s="198">
        <v>1.7</v>
      </c>
      <c r="AG18" s="194"/>
      <c r="AH18" s="193" t="s">
        <v>186</v>
      </c>
      <c r="AI18" s="195"/>
      <c r="AJ18" s="196"/>
      <c r="AK18" s="196"/>
    </row>
    <row r="19" spans="1:37" s="197" customFormat="1" ht="12.75">
      <c r="A19" s="190">
        <v>9</v>
      </c>
      <c r="B19" s="191"/>
      <c r="C19" s="190" t="s">
        <v>182</v>
      </c>
      <c r="D19" s="190" t="s">
        <v>183</v>
      </c>
      <c r="E19" s="190">
        <v>10</v>
      </c>
      <c r="F19" s="190">
        <v>0</v>
      </c>
      <c r="G19" s="190" t="s">
        <v>11</v>
      </c>
      <c r="H19" s="190" t="s">
        <v>11</v>
      </c>
      <c r="I19" s="190">
        <v>1</v>
      </c>
      <c r="J19" s="195"/>
      <c r="K19" s="190"/>
      <c r="L19" s="195"/>
      <c r="M19" s="195"/>
      <c r="N19" s="190"/>
      <c r="O19" s="195"/>
      <c r="P19" s="190">
        <f t="shared" si="0"/>
        <v>1</v>
      </c>
      <c r="Q19" s="190"/>
      <c r="R19" s="190">
        <v>1</v>
      </c>
      <c r="S19" s="190"/>
      <c r="T19" s="190"/>
      <c r="U19" s="190"/>
      <c r="V19" s="190"/>
      <c r="W19" s="190"/>
      <c r="X19" s="190">
        <v>1</v>
      </c>
      <c r="Y19" s="190">
        <f t="shared" si="2"/>
        <v>1</v>
      </c>
      <c r="Z19" s="190"/>
      <c r="AA19" s="190"/>
      <c r="AB19" s="190">
        <f t="shared" si="1"/>
        <v>1</v>
      </c>
      <c r="AC19" s="192" t="s">
        <v>202</v>
      </c>
      <c r="AD19" s="192" t="s">
        <v>203</v>
      </c>
      <c r="AE19" s="192" t="s">
        <v>203</v>
      </c>
      <c r="AF19" s="198">
        <v>2.62</v>
      </c>
      <c r="AG19" s="194"/>
      <c r="AH19" s="193" t="s">
        <v>186</v>
      </c>
      <c r="AI19" s="195"/>
      <c r="AJ19" s="196"/>
      <c r="AK19" s="196"/>
    </row>
    <row r="20" spans="1:37" s="197" customFormat="1" ht="12.75">
      <c r="A20" s="190">
        <v>10</v>
      </c>
      <c r="B20" s="191"/>
      <c r="C20" s="190" t="s">
        <v>194</v>
      </c>
      <c r="D20" s="190" t="s">
        <v>183</v>
      </c>
      <c r="E20" s="190">
        <v>0.4</v>
      </c>
      <c r="F20" s="190">
        <v>1</v>
      </c>
      <c r="G20" s="190" t="s">
        <v>11</v>
      </c>
      <c r="H20" s="190" t="s">
        <v>11</v>
      </c>
      <c r="I20" s="195"/>
      <c r="J20" s="195"/>
      <c r="K20" s="190">
        <v>2</v>
      </c>
      <c r="L20" s="195"/>
      <c r="M20" s="195"/>
      <c r="N20" s="190"/>
      <c r="O20" s="195"/>
      <c r="P20" s="190">
        <f t="shared" si="0"/>
        <v>2</v>
      </c>
      <c r="Q20" s="190"/>
      <c r="R20" s="190"/>
      <c r="S20" s="190">
        <v>1</v>
      </c>
      <c r="T20" s="190"/>
      <c r="U20" s="190"/>
      <c r="V20" s="190">
        <v>1</v>
      </c>
      <c r="W20" s="190"/>
      <c r="X20" s="190"/>
      <c r="Y20" s="190">
        <f t="shared" si="2"/>
        <v>1</v>
      </c>
      <c r="Z20" s="190"/>
      <c r="AA20" s="190"/>
      <c r="AB20" s="190">
        <f t="shared" si="1"/>
        <v>1</v>
      </c>
      <c r="AC20" s="192" t="s">
        <v>204</v>
      </c>
      <c r="AD20" s="192" t="s">
        <v>205</v>
      </c>
      <c r="AE20" s="192" t="s">
        <v>205</v>
      </c>
      <c r="AF20" s="198">
        <v>0.52</v>
      </c>
      <c r="AG20" s="194"/>
      <c r="AH20" s="193" t="s">
        <v>186</v>
      </c>
      <c r="AI20" s="195"/>
      <c r="AJ20" s="196"/>
      <c r="AK20" s="196"/>
    </row>
    <row r="21" spans="1:37" s="197" customFormat="1" ht="12.75">
      <c r="A21" s="190">
        <v>11</v>
      </c>
      <c r="B21" s="191"/>
      <c r="C21" s="190" t="s">
        <v>194</v>
      </c>
      <c r="D21" s="190" t="s">
        <v>183</v>
      </c>
      <c r="E21" s="190">
        <v>0.4</v>
      </c>
      <c r="F21" s="190">
        <v>1</v>
      </c>
      <c r="G21" s="190" t="s">
        <v>11</v>
      </c>
      <c r="H21" s="190" t="s">
        <v>11</v>
      </c>
      <c r="I21" s="195"/>
      <c r="J21" s="195"/>
      <c r="K21" s="190">
        <v>2</v>
      </c>
      <c r="L21" s="195"/>
      <c r="M21" s="195"/>
      <c r="N21" s="190"/>
      <c r="O21" s="195"/>
      <c r="P21" s="190">
        <f t="shared" si="0"/>
        <v>2</v>
      </c>
      <c r="Q21" s="190"/>
      <c r="R21" s="190"/>
      <c r="S21" s="190">
        <v>1</v>
      </c>
      <c r="T21" s="190"/>
      <c r="U21" s="190"/>
      <c r="V21" s="190">
        <v>1</v>
      </c>
      <c r="W21" s="190"/>
      <c r="X21" s="190"/>
      <c r="Y21" s="190">
        <f t="shared" si="2"/>
        <v>1</v>
      </c>
      <c r="Z21" s="190"/>
      <c r="AA21" s="190"/>
      <c r="AB21" s="190">
        <f t="shared" si="1"/>
        <v>1</v>
      </c>
      <c r="AC21" s="192" t="s">
        <v>206</v>
      </c>
      <c r="AD21" s="192" t="s">
        <v>207</v>
      </c>
      <c r="AE21" s="192" t="s">
        <v>207</v>
      </c>
      <c r="AF21" s="198">
        <v>0.33</v>
      </c>
      <c r="AG21" s="194"/>
      <c r="AH21" s="193" t="s">
        <v>186</v>
      </c>
      <c r="AI21" s="195"/>
      <c r="AJ21" s="196"/>
      <c r="AK21" s="196"/>
    </row>
    <row r="22" spans="1:37">
      <c r="AF22" s="199"/>
    </row>
    <row r="25" spans="1:37" s="200" customFormat="1" ht="18">
      <c r="B25" s="200" t="s">
        <v>124</v>
      </c>
      <c r="N25" s="200" t="s">
        <v>143</v>
      </c>
    </row>
  </sheetData>
  <mergeCells count="38">
    <mergeCell ref="Y8:Y9"/>
    <mergeCell ref="B11:B21"/>
    <mergeCell ref="Q8:R8"/>
    <mergeCell ref="S8:T8"/>
    <mergeCell ref="U8:U9"/>
    <mergeCell ref="V8:V9"/>
    <mergeCell ref="W8:W9"/>
    <mergeCell ref="X8:X9"/>
    <mergeCell ref="AG6:AG9"/>
    <mergeCell ref="AH6:AH9"/>
    <mergeCell ref="AI6:AI9"/>
    <mergeCell ref="I7:M7"/>
    <mergeCell ref="N7:N9"/>
    <mergeCell ref="O7:O9"/>
    <mergeCell ref="P7:P9"/>
    <mergeCell ref="Q7:Y7"/>
    <mergeCell ref="Z7:Z9"/>
    <mergeCell ref="AA7:AA9"/>
    <mergeCell ref="I6:P6"/>
    <mergeCell ref="Q6:AB6"/>
    <mergeCell ref="AC6:AC9"/>
    <mergeCell ref="AD6:AD9"/>
    <mergeCell ref="AE6:AE9"/>
    <mergeCell ref="AF6:AF9"/>
    <mergeCell ref="AB7:AB9"/>
    <mergeCell ref="I8:J8"/>
    <mergeCell ref="K8:L8"/>
    <mergeCell ref="M8:M9"/>
    <mergeCell ref="A3:T3"/>
    <mergeCell ref="A4:T4"/>
    <mergeCell ref="A6:A9"/>
    <mergeCell ref="B6:B9"/>
    <mergeCell ref="C6:C9"/>
    <mergeCell ref="D6:D9"/>
    <mergeCell ref="E6:E9"/>
    <mergeCell ref="F6:F9"/>
    <mergeCell ref="G6:G9"/>
    <mergeCell ref="H6:H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1"/>
  <sheetViews>
    <sheetView workbookViewId="0">
      <selection activeCell="H14" sqref="H14"/>
    </sheetView>
  </sheetViews>
  <sheetFormatPr defaultRowHeight="16.5"/>
  <cols>
    <col min="1" max="1" width="9" style="207"/>
    <col min="2" max="2" width="87.75" style="202" customWidth="1"/>
    <col min="3" max="3" width="11.5" style="202" customWidth="1"/>
    <col min="4" max="4" width="10.125" style="202" customWidth="1"/>
    <col min="5" max="16384" width="9" style="202"/>
  </cols>
  <sheetData>
    <row r="1" spans="1:4" ht="28.5" customHeight="1">
      <c r="A1" s="201"/>
    </row>
    <row r="2" spans="1:4" ht="53.25" customHeight="1" thickBot="1">
      <c r="A2" s="203" t="s">
        <v>208</v>
      </c>
      <c r="B2" s="204"/>
      <c r="C2" s="205">
        <v>2014</v>
      </c>
      <c r="D2" s="206" t="s">
        <v>130</v>
      </c>
    </row>
    <row r="3" spans="1:4" ht="17.25" hidden="1" thickTop="1">
      <c r="B3" s="208" t="s">
        <v>209</v>
      </c>
      <c r="C3" s="208"/>
      <c r="D3" s="208"/>
    </row>
    <row r="4" spans="1:4" ht="17.25" hidden="1" thickTop="1">
      <c r="B4" s="208" t="s">
        <v>210</v>
      </c>
      <c r="C4" s="208"/>
      <c r="D4" s="208"/>
    </row>
    <row r="5" spans="1:4" ht="17.25" hidden="1" thickTop="1">
      <c r="B5" s="208" t="s">
        <v>211</v>
      </c>
      <c r="C5" s="208"/>
      <c r="D5" s="208"/>
    </row>
    <row r="6" spans="1:4" ht="11.25" hidden="1" customHeight="1">
      <c r="B6" s="208" t="s">
        <v>212</v>
      </c>
      <c r="C6" s="208"/>
      <c r="D6" s="208"/>
    </row>
    <row r="7" spans="1:4" ht="32.25" hidden="1" customHeight="1">
      <c r="B7" s="208"/>
      <c r="C7" s="208"/>
      <c r="D7" s="208"/>
    </row>
    <row r="8" spans="1:4" ht="27" customHeight="1" thickTop="1" thickBot="1">
      <c r="A8" s="209" t="s">
        <v>131</v>
      </c>
      <c r="B8" s="210"/>
      <c r="C8" s="210"/>
      <c r="D8" s="211"/>
    </row>
    <row r="9" spans="1:4" ht="15" customHeight="1">
      <c r="A9" s="212" t="s">
        <v>213</v>
      </c>
      <c r="B9" s="213"/>
      <c r="C9" s="213"/>
    </row>
    <row r="10" spans="1:4" ht="17.25" thickBot="1">
      <c r="A10" s="214"/>
      <c r="B10" s="215"/>
      <c r="C10" s="216"/>
      <c r="D10" s="217"/>
    </row>
    <row r="11" spans="1:4" ht="24" customHeight="1" thickBot="1">
      <c r="A11" s="218" t="s">
        <v>214</v>
      </c>
      <c r="B11" s="219" t="s">
        <v>215</v>
      </c>
      <c r="C11" s="220" t="s">
        <v>216</v>
      </c>
      <c r="D11" s="221"/>
    </row>
    <row r="12" spans="1:4" ht="82.5" customHeight="1" thickBot="1">
      <c r="A12" s="222">
        <v>1</v>
      </c>
      <c r="B12" s="223" t="s">
        <v>217</v>
      </c>
      <c r="C12" s="224">
        <v>67</v>
      </c>
      <c r="D12" s="225"/>
    </row>
    <row r="13" spans="1:4" ht="75" hidden="1" customHeight="1">
      <c r="A13" s="226" t="s">
        <v>218</v>
      </c>
      <c r="B13" s="223" t="s">
        <v>219</v>
      </c>
      <c r="C13" s="224"/>
      <c r="D13" s="225"/>
    </row>
    <row r="14" spans="1:4" ht="27.75" customHeight="1" thickBot="1">
      <c r="A14" s="222">
        <v>2</v>
      </c>
      <c r="B14" s="227" t="s">
        <v>220</v>
      </c>
      <c r="C14" s="224">
        <v>127</v>
      </c>
      <c r="D14" s="225"/>
    </row>
    <row r="15" spans="1:4" ht="29.25" customHeight="1" thickBot="1">
      <c r="A15" s="228">
        <v>3</v>
      </c>
      <c r="B15" s="229" t="s">
        <v>221</v>
      </c>
      <c r="C15" s="230">
        <f>2.73/C12</f>
        <v>4.074626865671642E-2</v>
      </c>
      <c r="D15" s="231"/>
    </row>
    <row r="16" spans="1:4" ht="30.75" customHeight="1" thickBot="1">
      <c r="A16" s="232">
        <v>4</v>
      </c>
      <c r="B16" s="233" t="s">
        <v>222</v>
      </c>
      <c r="C16" s="230">
        <f>3/C12</f>
        <v>4.4776119402985072E-2</v>
      </c>
      <c r="D16" s="231"/>
    </row>
    <row r="17" spans="1:4" ht="30" customHeight="1"/>
    <row r="18" spans="1:4" ht="17.25" hidden="1" customHeight="1">
      <c r="B18" s="234"/>
      <c r="C18" s="235"/>
      <c r="D18" s="236"/>
    </row>
    <row r="19" spans="1:4">
      <c r="B19" s="237"/>
      <c r="C19" s="237"/>
      <c r="D19" s="237"/>
    </row>
    <row r="20" spans="1:4" s="151" customFormat="1" ht="18">
      <c r="A20" s="152"/>
      <c r="B20" s="238" t="s">
        <v>124</v>
      </c>
      <c r="C20" s="239" t="s">
        <v>143</v>
      </c>
      <c r="D20" s="240"/>
    </row>
    <row r="21" spans="1:4">
      <c r="B21" s="241"/>
      <c r="C21" s="241"/>
      <c r="D21" s="242"/>
    </row>
  </sheetData>
  <mergeCells count="9">
    <mergeCell ref="C14:D14"/>
    <mergeCell ref="C15:D15"/>
    <mergeCell ref="C16:D16"/>
    <mergeCell ref="A2:B2"/>
    <mergeCell ref="A8:C8"/>
    <mergeCell ref="A9:C9"/>
    <mergeCell ref="C11:D11"/>
    <mergeCell ref="C12:D12"/>
    <mergeCell ref="C13:D13"/>
  </mergeCells>
  <dataValidations count="4">
    <dataValidation allowBlank="1" showInputMessage="1" showErrorMessage="1" prompt="Введите наименование сетевой организации" sqref="D8 D2"/>
    <dataValidation allowBlank="1" showInputMessage="1" showErrorMessage="1" prompt="Сумма по столбцу 28 Формы 8.1 и деленная на значение пункта 1 Формы 8.3    СУММ   (столбец 28 Формы 8.1 / пункт 1 Формы 8.3)" sqref="D20:D21 C16"/>
    <dataValidation allowBlank="1" showInputMessage="1" showErrorMessage="1" prompt="Сумма произведений по столбцу 32 и столбцу 28 Формы 8.1, деленная на значение пункта 1 Формы 8.3  СУММА    ((столбец 32 * столбец 28) / пункт 1 Формы 8.3)" sqref="C15 D18"/>
    <dataValidation allowBlank="1" showInputMessage="1" showErrorMessage="1" prompt="В соответствии с заключенными договорами по передаче электроэнергии" sqref="C12:C14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Расчет</vt:lpstr>
      <vt:lpstr>1.1</vt:lpstr>
      <vt:lpstr>1.2</vt:lpstr>
      <vt:lpstr>8.1</vt:lpstr>
      <vt:lpstr>8.3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Krivneva</dc:creator>
  <cp:lastModifiedBy>Krivneva</cp:lastModifiedBy>
  <dcterms:created xsi:type="dcterms:W3CDTF">2017-06-14T08:35:37Z</dcterms:created>
  <dcterms:modified xsi:type="dcterms:W3CDTF">2017-06-15T07:38:21Z</dcterms:modified>
</cp:coreProperties>
</file>